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IVANKA 6\2024. DIGITALNA POHRANA DOKUMENATA\3. FINANCIJE 2024\GODIŠNJI FINANCIJSKI IZVJEŠTAJ\ZA PISARNICU\"/>
    </mc:Choice>
  </mc:AlternateContent>
  <xr:revisionPtr revIDLastSave="0" documentId="13_ncr:1_{60363440-A0EE-49CA-89D9-A865C66E3E81}" xr6:coauthVersionLast="47" xr6:coauthVersionMax="47" xr10:uidLastSave="{00000000-0000-0000-0000-000000000000}"/>
  <bookViews>
    <workbookView xWindow="-108" yWindow="-108" windowWidth="23256" windowHeight="12576" tabRatio="799" activeTab="5" xr2:uid="{00000000-000D-0000-FFFF-FFFF00000000}"/>
  </bookViews>
  <sheets>
    <sheet name="SAŽETAK" sheetId="1" r:id="rId1"/>
    <sheet name="Račun prihoda i rashoda " sheetId="8" r:id="rId2"/>
    <sheet name=" Račun P i R po izvorima" sheetId="3" r:id="rId3"/>
    <sheet name="Rashodi prema funkcijskoj kl" sheetId="5" r:id="rId4"/>
    <sheet name="Račun financiranja" sheetId="6" r:id="rId5"/>
    <sheet name="POSEBNI DIO" sheetId="7" r:id="rId6"/>
  </sheets>
  <externalReferences>
    <externalReference r:id="rId7"/>
  </externalReferences>
  <definedNames>
    <definedName name="_xlnm.Print_Titles" localSheetId="2">' Račun P i R po izvorima'!$34:$34</definedName>
    <definedName name="_xlnm.Print_Titles" localSheetId="5">'POSEBNI DIO'!$5:$5</definedName>
    <definedName name="_xlnm.Print_Titles" localSheetId="3">'Rashodi prema funkcijskoj kl'!$9:$9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8" i="3" l="1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G119" i="3"/>
  <c r="F119" i="3"/>
  <c r="I117" i="3"/>
  <c r="H117" i="3"/>
  <c r="G116" i="3"/>
  <c r="I116" i="3" s="1"/>
  <c r="F116" i="3"/>
  <c r="F107" i="3" s="1"/>
  <c r="F95" i="3" s="1"/>
  <c r="G115" i="3"/>
  <c r="I115" i="3" s="1"/>
  <c r="I114" i="3"/>
  <c r="G114" i="3"/>
  <c r="H114" i="3" s="1"/>
  <c r="F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E107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3" i="3"/>
  <c r="H93" i="3"/>
  <c r="I92" i="3"/>
  <c r="H92" i="3"/>
  <c r="I91" i="3"/>
  <c r="H91" i="3"/>
  <c r="I90" i="3"/>
  <c r="H90" i="3"/>
  <c r="G90" i="3"/>
  <c r="F90" i="3"/>
  <c r="I89" i="3"/>
  <c r="H89" i="3"/>
  <c r="I88" i="3"/>
  <c r="H88" i="3"/>
  <c r="I87" i="3"/>
  <c r="H87" i="3"/>
  <c r="I86" i="3"/>
  <c r="H86" i="3"/>
  <c r="I85" i="3"/>
  <c r="H85" i="3"/>
  <c r="G84" i="3"/>
  <c r="I84" i="3" s="1"/>
  <c r="F84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1" i="3"/>
  <c r="H71" i="3"/>
  <c r="I70" i="3"/>
  <c r="H70" i="3"/>
  <c r="I69" i="3"/>
  <c r="H69" i="3"/>
  <c r="I68" i="3"/>
  <c r="H68" i="3"/>
  <c r="I67" i="3"/>
  <c r="H67" i="3"/>
  <c r="I66" i="3"/>
  <c r="H66" i="3"/>
  <c r="G65" i="3"/>
  <c r="I65" i="3" s="1"/>
  <c r="F65" i="3"/>
  <c r="G64" i="3"/>
  <c r="I64" i="3" s="1"/>
  <c r="F64" i="3"/>
  <c r="F62" i="3" s="1"/>
  <c r="I63" i="3"/>
  <c r="H63" i="3"/>
  <c r="I60" i="3"/>
  <c r="H60" i="3"/>
  <c r="G59" i="3"/>
  <c r="I59" i="3" s="1"/>
  <c r="F59" i="3"/>
  <c r="G58" i="3"/>
  <c r="I58" i="3" s="1"/>
  <c r="F58" i="3"/>
  <c r="G57" i="3"/>
  <c r="I57" i="3" s="1"/>
  <c r="F57" i="3"/>
  <c r="G56" i="3"/>
  <c r="I56" i="3" s="1"/>
  <c r="F56" i="3"/>
  <c r="G55" i="3"/>
  <c r="I55" i="3" s="1"/>
  <c r="F55" i="3"/>
  <c r="G54" i="3"/>
  <c r="I54" i="3" s="1"/>
  <c r="F54" i="3"/>
  <c r="G53" i="3"/>
  <c r="I53" i="3" s="1"/>
  <c r="F53" i="3"/>
  <c r="F49" i="3" s="1"/>
  <c r="F36" i="3" s="1"/>
  <c r="F35" i="3" s="1"/>
  <c r="I52" i="3"/>
  <c r="H52" i="3"/>
  <c r="I51" i="3"/>
  <c r="H51" i="3"/>
  <c r="G51" i="3"/>
  <c r="F51" i="3"/>
  <c r="I50" i="3"/>
  <c r="H50" i="3"/>
  <c r="G50" i="3"/>
  <c r="F50" i="3"/>
  <c r="E49" i="3"/>
  <c r="I47" i="3"/>
  <c r="H47" i="3"/>
  <c r="I46" i="3"/>
  <c r="H46" i="3"/>
  <c r="I45" i="3"/>
  <c r="H45" i="3"/>
  <c r="G44" i="3"/>
  <c r="I44" i="3" s="1"/>
  <c r="F44" i="3"/>
  <c r="G43" i="3"/>
  <c r="I43" i="3" s="1"/>
  <c r="F43" i="3"/>
  <c r="G42" i="3"/>
  <c r="I42" i="3" s="1"/>
  <c r="F42" i="3"/>
  <c r="I41" i="3"/>
  <c r="H41" i="3"/>
  <c r="I40" i="3"/>
  <c r="H40" i="3"/>
  <c r="I39" i="3"/>
  <c r="H39" i="3"/>
  <c r="I38" i="3"/>
  <c r="G38" i="3"/>
  <c r="H38" i="3" s="1"/>
  <c r="F38" i="3"/>
  <c r="F24" i="3" s="1"/>
  <c r="F37" i="3"/>
  <c r="E37" i="3"/>
  <c r="E36" i="3" s="1"/>
  <c r="E35" i="3" s="1"/>
  <c r="I30" i="3"/>
  <c r="H30" i="3"/>
  <c r="I29" i="3"/>
  <c r="H29" i="3"/>
  <c r="I28" i="3"/>
  <c r="H28" i="3"/>
  <c r="I27" i="3"/>
  <c r="H27" i="3"/>
  <c r="I26" i="3"/>
  <c r="H26" i="3"/>
  <c r="H25" i="3"/>
  <c r="H24" i="3"/>
  <c r="H23" i="3"/>
  <c r="G23" i="3"/>
  <c r="E23" i="3"/>
  <c r="I22" i="3"/>
  <c r="H22" i="3"/>
  <c r="I21" i="3"/>
  <c r="H21" i="3"/>
  <c r="I20" i="3"/>
  <c r="G20" i="3"/>
  <c r="H20" i="3" s="1"/>
  <c r="F20" i="3"/>
  <c r="E20" i="3"/>
  <c r="I19" i="3"/>
  <c r="H19" i="3"/>
  <c r="I18" i="3"/>
  <c r="H18" i="3"/>
  <c r="G17" i="3"/>
  <c r="I17" i="3" s="1"/>
  <c r="F17" i="3"/>
  <c r="E17" i="3"/>
  <c r="I16" i="3"/>
  <c r="H16" i="3"/>
  <c r="I15" i="3"/>
  <c r="G15" i="3"/>
  <c r="H15" i="3" s="1"/>
  <c r="F15" i="3"/>
  <c r="I14" i="3"/>
  <c r="H14" i="3"/>
  <c r="I13" i="3"/>
  <c r="H13" i="3"/>
  <c r="I12" i="3"/>
  <c r="H12" i="3"/>
  <c r="I11" i="3"/>
  <c r="H11" i="3"/>
  <c r="I10" i="3"/>
  <c r="G10" i="3"/>
  <c r="H10" i="3" s="1"/>
  <c r="F10" i="3"/>
  <c r="E10" i="3"/>
  <c r="E9" i="3" s="1"/>
  <c r="G9" i="3"/>
  <c r="D7" i="7"/>
  <c r="C7" i="7"/>
  <c r="E8" i="7"/>
  <c r="E9" i="7"/>
  <c r="E10" i="7"/>
  <c r="E11" i="7"/>
  <c r="E12" i="7"/>
  <c r="I14" i="1"/>
  <c r="J14" i="1"/>
  <c r="I9" i="1"/>
  <c r="J9" i="1"/>
  <c r="I10" i="1"/>
  <c r="J10" i="1"/>
  <c r="I11" i="1"/>
  <c r="J11" i="1"/>
  <c r="I12" i="1"/>
  <c r="J12" i="1"/>
  <c r="I13" i="1"/>
  <c r="J13" i="1"/>
  <c r="J8" i="1"/>
  <c r="I8" i="1"/>
  <c r="G11" i="1"/>
  <c r="F23" i="3" l="1"/>
  <c r="I24" i="3"/>
  <c r="F25" i="3"/>
  <c r="I25" i="3" s="1"/>
  <c r="H42" i="3"/>
  <c r="H43" i="3"/>
  <c r="H44" i="3"/>
  <c r="H9" i="3"/>
  <c r="H17" i="3"/>
  <c r="G37" i="3"/>
  <c r="H53" i="3"/>
  <c r="H54" i="3"/>
  <c r="H55" i="3"/>
  <c r="H56" i="3"/>
  <c r="H57" i="3"/>
  <c r="H58" i="3"/>
  <c r="H59" i="3"/>
  <c r="H64" i="3"/>
  <c r="H65" i="3"/>
  <c r="H84" i="3"/>
  <c r="G107" i="3"/>
  <c r="H115" i="3"/>
  <c r="H116" i="3"/>
  <c r="G49" i="3"/>
  <c r="G62" i="3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I62" i="3" l="1"/>
  <c r="H62" i="3"/>
  <c r="I49" i="3"/>
  <c r="H49" i="3"/>
  <c r="H37" i="3"/>
  <c r="G36" i="3"/>
  <c r="I37" i="3"/>
  <c r="H107" i="3"/>
  <c r="G95" i="3"/>
  <c r="I107" i="3"/>
  <c r="I23" i="3"/>
  <c r="F9" i="3"/>
  <c r="I9" i="3" s="1"/>
  <c r="I81" i="8"/>
  <c r="I82" i="8"/>
  <c r="I84" i="8"/>
  <c r="H81" i="8"/>
  <c r="H82" i="8"/>
  <c r="H83" i="8"/>
  <c r="H84" i="8"/>
  <c r="H39" i="8"/>
  <c r="H41" i="8"/>
  <c r="H43" i="8"/>
  <c r="H46" i="8"/>
  <c r="H47" i="8"/>
  <c r="H48" i="8"/>
  <c r="H49" i="8"/>
  <c r="H51" i="8"/>
  <c r="H52" i="8"/>
  <c r="H53" i="8"/>
  <c r="H54" i="8"/>
  <c r="H55" i="8"/>
  <c r="H56" i="8"/>
  <c r="H58" i="8"/>
  <c r="H59" i="8"/>
  <c r="H60" i="8"/>
  <c r="H61" i="8"/>
  <c r="H62" i="8"/>
  <c r="H63" i="8"/>
  <c r="H64" i="8"/>
  <c r="H66" i="8"/>
  <c r="H67" i="8"/>
  <c r="H68" i="8"/>
  <c r="H69" i="8"/>
  <c r="H70" i="8"/>
  <c r="H73" i="8"/>
  <c r="H74" i="8"/>
  <c r="H76" i="8"/>
  <c r="H77" i="8"/>
  <c r="I39" i="8"/>
  <c r="I40" i="8"/>
  <c r="I41" i="8"/>
  <c r="I43" i="8"/>
  <c r="I46" i="8"/>
  <c r="I47" i="8"/>
  <c r="I48" i="8"/>
  <c r="I49" i="8"/>
  <c r="I51" i="8"/>
  <c r="I52" i="8"/>
  <c r="I53" i="8"/>
  <c r="I54" i="8"/>
  <c r="I55" i="8"/>
  <c r="I56" i="8"/>
  <c r="I58" i="8"/>
  <c r="I59" i="8"/>
  <c r="I60" i="8"/>
  <c r="I61" i="8"/>
  <c r="I62" i="8"/>
  <c r="I63" i="8"/>
  <c r="I64" i="8"/>
  <c r="I66" i="8"/>
  <c r="I67" i="8"/>
  <c r="I68" i="8"/>
  <c r="I69" i="8"/>
  <c r="I70" i="8"/>
  <c r="I73" i="8"/>
  <c r="I74" i="8"/>
  <c r="I76" i="8"/>
  <c r="I77" i="8"/>
  <c r="H9" i="8"/>
  <c r="H11" i="8"/>
  <c r="H16" i="8"/>
  <c r="H18" i="8"/>
  <c r="H21" i="8"/>
  <c r="H24" i="8"/>
  <c r="H26" i="8"/>
  <c r="H30" i="8"/>
  <c r="H31" i="8"/>
  <c r="I9" i="8"/>
  <c r="I11" i="8"/>
  <c r="I12" i="8"/>
  <c r="I14" i="8"/>
  <c r="I15" i="8"/>
  <c r="I16" i="8"/>
  <c r="I18" i="8"/>
  <c r="I21" i="8"/>
  <c r="I24" i="8"/>
  <c r="I26" i="8"/>
  <c r="I27" i="8"/>
  <c r="I30" i="8"/>
  <c r="I31" i="8"/>
  <c r="F36" i="8"/>
  <c r="F6" i="8"/>
  <c r="G17" i="8"/>
  <c r="I17" i="8" s="1"/>
  <c r="E17" i="8"/>
  <c r="E72" i="8"/>
  <c r="E71" i="8" s="1"/>
  <c r="G83" i="8"/>
  <c r="I83" i="8" s="1"/>
  <c r="E83" i="8"/>
  <c r="G80" i="8"/>
  <c r="I80" i="8" s="1"/>
  <c r="E80" i="8"/>
  <c r="F78" i="8"/>
  <c r="G76" i="8"/>
  <c r="E76" i="8"/>
  <c r="E75" i="8" s="1"/>
  <c r="G72" i="8"/>
  <c r="H72" i="8" s="1"/>
  <c r="G65" i="8"/>
  <c r="I65" i="8" s="1"/>
  <c r="E65" i="8"/>
  <c r="G57" i="8"/>
  <c r="E57" i="8"/>
  <c r="G50" i="8"/>
  <c r="H50" i="8" s="1"/>
  <c r="E50" i="8"/>
  <c r="G45" i="8"/>
  <c r="E45" i="8"/>
  <c r="G42" i="8"/>
  <c r="H42" i="8" s="1"/>
  <c r="E42" i="8"/>
  <c r="G40" i="8"/>
  <c r="E40" i="8"/>
  <c r="H40" i="8" s="1"/>
  <c r="G38" i="8"/>
  <c r="H38" i="8" s="1"/>
  <c r="E38" i="8"/>
  <c r="G29" i="8"/>
  <c r="G28" i="8" s="1"/>
  <c r="E29" i="8"/>
  <c r="E28" i="8" s="1"/>
  <c r="G25" i="8"/>
  <c r="I25" i="8" s="1"/>
  <c r="E25" i="8"/>
  <c r="G23" i="8"/>
  <c r="I23" i="8" s="1"/>
  <c r="E23" i="8"/>
  <c r="G20" i="8"/>
  <c r="E20" i="8"/>
  <c r="E19" i="8" s="1"/>
  <c r="G13" i="8"/>
  <c r="I13" i="8" s="1"/>
  <c r="E13" i="8"/>
  <c r="G10" i="8"/>
  <c r="I10" i="8" s="1"/>
  <c r="E10" i="8"/>
  <c r="G8" i="8"/>
  <c r="E8" i="8"/>
  <c r="G8" i="1"/>
  <c r="F8" i="1"/>
  <c r="H8" i="1"/>
  <c r="F11" i="1"/>
  <c r="H11" i="1"/>
  <c r="H130" i="3"/>
  <c r="I130" i="3"/>
  <c r="H131" i="3"/>
  <c r="I131" i="3"/>
  <c r="H132" i="3"/>
  <c r="I132" i="3"/>
  <c r="H133" i="3"/>
  <c r="I133" i="3"/>
  <c r="H134" i="3"/>
  <c r="I134" i="3"/>
  <c r="H135" i="3"/>
  <c r="I135" i="3"/>
  <c r="E138" i="7"/>
  <c r="I36" i="3" l="1"/>
  <c r="H36" i="3"/>
  <c r="G35" i="3"/>
  <c r="I95" i="3"/>
  <c r="H95" i="3"/>
  <c r="H45" i="8"/>
  <c r="H57" i="8"/>
  <c r="H10" i="8"/>
  <c r="I38" i="8"/>
  <c r="H80" i="8"/>
  <c r="I72" i="8"/>
  <c r="H65" i="8"/>
  <c r="I57" i="8"/>
  <c r="I50" i="8"/>
  <c r="I45" i="8"/>
  <c r="I42" i="8"/>
  <c r="H20" i="8"/>
  <c r="I20" i="8"/>
  <c r="F85" i="8"/>
  <c r="H8" i="8"/>
  <c r="H28" i="8"/>
  <c r="I28" i="8"/>
  <c r="I8" i="8"/>
  <c r="H23" i="8"/>
  <c r="H25" i="8"/>
  <c r="H17" i="8"/>
  <c r="E22" i="8"/>
  <c r="E79" i="8"/>
  <c r="E78" i="8" s="1"/>
  <c r="I29" i="8"/>
  <c r="H29" i="8"/>
  <c r="G37" i="8"/>
  <c r="I37" i="8" s="1"/>
  <c r="G44" i="8"/>
  <c r="G75" i="8"/>
  <c r="E44" i="8"/>
  <c r="G79" i="8"/>
  <c r="G7" i="8"/>
  <c r="E7" i="8"/>
  <c r="E6" i="8" s="1"/>
  <c r="G71" i="8"/>
  <c r="G19" i="8"/>
  <c r="E37" i="8"/>
  <c r="E36" i="8" s="1"/>
  <c r="G22" i="8"/>
  <c r="D212" i="7"/>
  <c r="D211" i="7" s="1"/>
  <c r="D208" i="7"/>
  <c r="D197" i="7"/>
  <c r="D196" i="7" s="1"/>
  <c r="E196" i="7" s="1"/>
  <c r="D179" i="7"/>
  <c r="E192" i="7"/>
  <c r="D183" i="7"/>
  <c r="E183" i="7" s="1"/>
  <c r="E191" i="7"/>
  <c r="E189" i="7"/>
  <c r="E188" i="7"/>
  <c r="E186" i="7"/>
  <c r="D173" i="7"/>
  <c r="D165" i="7"/>
  <c r="D164" i="7" s="1"/>
  <c r="D153" i="7"/>
  <c r="E153" i="7" s="1"/>
  <c r="E155" i="7"/>
  <c r="D157" i="7"/>
  <c r="E160" i="7"/>
  <c r="D148" i="7"/>
  <c r="D147" i="7" s="1"/>
  <c r="D131" i="7"/>
  <c r="E133" i="7"/>
  <c r="D135" i="7"/>
  <c r="D140" i="7"/>
  <c r="D122" i="7"/>
  <c r="D114" i="7"/>
  <c r="E104" i="7"/>
  <c r="D91" i="7"/>
  <c r="D110" i="7"/>
  <c r="E94" i="7"/>
  <c r="D65" i="7"/>
  <c r="E20" i="7"/>
  <c r="E24" i="7"/>
  <c r="E26" i="7"/>
  <c r="E27" i="7"/>
  <c r="E28" i="7"/>
  <c r="E31" i="7"/>
  <c r="E32" i="7"/>
  <c r="E33" i="7"/>
  <c r="E37" i="7"/>
  <c r="E38" i="7"/>
  <c r="E39" i="7"/>
  <c r="E41" i="7"/>
  <c r="E42" i="7"/>
  <c r="E43" i="7"/>
  <c r="E44" i="7"/>
  <c r="E47" i="7"/>
  <c r="E51" i="7"/>
  <c r="E52" i="7"/>
  <c r="E53" i="7"/>
  <c r="E54" i="7"/>
  <c r="E55" i="7"/>
  <c r="E56" i="7"/>
  <c r="E57" i="7"/>
  <c r="E58" i="7"/>
  <c r="E66" i="7"/>
  <c r="E67" i="7"/>
  <c r="E68" i="7"/>
  <c r="E69" i="7"/>
  <c r="E70" i="7"/>
  <c r="E72" i="7"/>
  <c r="E73" i="7"/>
  <c r="E74" i="7"/>
  <c r="E75" i="7"/>
  <c r="E76" i="7"/>
  <c r="E77" i="7"/>
  <c r="E78" i="7"/>
  <c r="E79" i="7"/>
  <c r="E80" i="7"/>
  <c r="E81" i="7"/>
  <c r="E85" i="7"/>
  <c r="E86" i="7"/>
  <c r="E87" i="7"/>
  <c r="E92" i="7"/>
  <c r="E93" i="7"/>
  <c r="E95" i="7"/>
  <c r="E96" i="7"/>
  <c r="E97" i="7"/>
  <c r="E98" i="7"/>
  <c r="E99" i="7"/>
  <c r="E100" i="7"/>
  <c r="E101" i="7"/>
  <c r="E102" i="7"/>
  <c r="E103" i="7"/>
  <c r="E105" i="7"/>
  <c r="E106" i="7"/>
  <c r="E107" i="7"/>
  <c r="E108" i="7"/>
  <c r="E109" i="7"/>
  <c r="E111" i="7"/>
  <c r="E112" i="7"/>
  <c r="E115" i="7"/>
  <c r="E116" i="7"/>
  <c r="E117" i="7"/>
  <c r="E118" i="7"/>
  <c r="E123" i="7"/>
  <c r="E124" i="7"/>
  <c r="E125" i="7"/>
  <c r="E132" i="7"/>
  <c r="E134" i="7"/>
  <c r="E136" i="7"/>
  <c r="E137" i="7"/>
  <c r="E139" i="7"/>
  <c r="E141" i="7"/>
  <c r="E142" i="7"/>
  <c r="E144" i="7"/>
  <c r="E149" i="7"/>
  <c r="E150" i="7"/>
  <c r="E154" i="7"/>
  <c r="E156" i="7"/>
  <c r="E158" i="7"/>
  <c r="E159" i="7"/>
  <c r="E161" i="7"/>
  <c r="E166" i="7"/>
  <c r="E167" i="7"/>
  <c r="E170" i="7"/>
  <c r="E171" i="7"/>
  <c r="E174" i="7"/>
  <c r="E175" i="7"/>
  <c r="E180" i="7"/>
  <c r="E181" i="7"/>
  <c r="E182" i="7"/>
  <c r="E184" i="7"/>
  <c r="E185" i="7"/>
  <c r="E187" i="7"/>
  <c r="E190" i="7"/>
  <c r="E193" i="7"/>
  <c r="E194" i="7"/>
  <c r="E198" i="7"/>
  <c r="E200" i="7"/>
  <c r="E201" i="7"/>
  <c r="E202" i="7"/>
  <c r="E203" i="7"/>
  <c r="E209" i="7"/>
  <c r="E210" i="7"/>
  <c r="E213" i="7"/>
  <c r="E220" i="7"/>
  <c r="E221" i="7"/>
  <c r="E225" i="7"/>
  <c r="D36" i="7"/>
  <c r="E36" i="7" s="1"/>
  <c r="D40" i="7"/>
  <c r="E40" i="7" s="1"/>
  <c r="D25" i="7"/>
  <c r="D23" i="7"/>
  <c r="D19" i="7"/>
  <c r="D219" i="7"/>
  <c r="D224" i="7"/>
  <c r="I35" i="3" l="1"/>
  <c r="H35" i="3"/>
  <c r="H75" i="8"/>
  <c r="I75" i="8"/>
  <c r="E197" i="7"/>
  <c r="H71" i="8"/>
  <c r="I71" i="8"/>
  <c r="I44" i="8"/>
  <c r="H44" i="8"/>
  <c r="I22" i="8"/>
  <c r="H22" i="8"/>
  <c r="I7" i="8"/>
  <c r="H7" i="8"/>
  <c r="I19" i="8"/>
  <c r="H19" i="8"/>
  <c r="G78" i="8"/>
  <c r="I79" i="8"/>
  <c r="H79" i="8"/>
  <c r="G36" i="8"/>
  <c r="H36" i="8" s="1"/>
  <c r="H37" i="8"/>
  <c r="E85" i="8"/>
  <c r="G6" i="8"/>
  <c r="E148" i="7"/>
  <c r="E208" i="7"/>
  <c r="D218" i="7"/>
  <c r="E218" i="7" s="1"/>
  <c r="E157" i="7"/>
  <c r="D195" i="7"/>
  <c r="E195" i="7" s="1"/>
  <c r="E91" i="7"/>
  <c r="D18" i="7"/>
  <c r="E18" i="7" s="1"/>
  <c r="D223" i="7"/>
  <c r="D222" i="7" s="1"/>
  <c r="E222" i="7" s="1"/>
  <c r="E65" i="7"/>
  <c r="D121" i="7"/>
  <c r="E121" i="7" s="1"/>
  <c r="E211" i="7"/>
  <c r="E212" i="7"/>
  <c r="E179" i="7"/>
  <c r="E131" i="7"/>
  <c r="E122" i="7"/>
  <c r="E19" i="7"/>
  <c r="E135" i="7"/>
  <c r="E110" i="7"/>
  <c r="E25" i="7"/>
  <c r="E224" i="7"/>
  <c r="E23" i="7"/>
  <c r="E219" i="7"/>
  <c r="D22" i="7"/>
  <c r="D217" i="7" l="1"/>
  <c r="D216" i="7" s="1"/>
  <c r="G85" i="8"/>
  <c r="I85" i="8" s="1"/>
  <c r="I36" i="8"/>
  <c r="H78" i="8"/>
  <c r="I78" i="8"/>
  <c r="H85" i="8"/>
  <c r="I6" i="8"/>
  <c r="H6" i="8"/>
  <c r="E223" i="7"/>
  <c r="E217" i="7" l="1"/>
  <c r="D215" i="7"/>
  <c r="E216" i="7"/>
  <c r="D214" i="7" l="1"/>
  <c r="E215" i="7"/>
  <c r="E214" i="7" l="1"/>
  <c r="C173" i="7" l="1"/>
  <c r="E173" i="7" s="1"/>
  <c r="C169" i="7"/>
  <c r="C165" i="7"/>
  <c r="E165" i="7" s="1"/>
  <c r="C151" i="7"/>
  <c r="C152" i="7" s="1"/>
  <c r="C147" i="7"/>
  <c r="E147" i="7" s="1"/>
  <c r="C130" i="7"/>
  <c r="C129" i="7" s="1"/>
  <c r="C35" i="7"/>
  <c r="C34" i="7" s="1"/>
  <c r="C114" i="7" l="1"/>
  <c r="E114" i="7" s="1"/>
  <c r="C61" i="7"/>
  <c r="E61" i="7" s="1"/>
  <c r="D46" i="7"/>
  <c r="C46" i="7"/>
  <c r="C45" i="7"/>
  <c r="E45" i="7" s="1"/>
  <c r="C50" i="7"/>
  <c r="D30" i="7"/>
  <c r="C30" i="7"/>
  <c r="C22" i="7"/>
  <c r="E30" i="7" l="1"/>
  <c r="E46" i="7"/>
  <c r="C21" i="7"/>
  <c r="E22" i="7"/>
  <c r="C140" i="7" l="1"/>
  <c r="E140" i="7" s="1"/>
  <c r="D113" i="7"/>
  <c r="D50" i="7"/>
  <c r="D49" i="7" s="1"/>
  <c r="D48" i="7" s="1"/>
  <c r="C59" i="7"/>
  <c r="D152" i="7"/>
  <c r="D130" i="7"/>
  <c r="D35" i="7"/>
  <c r="C49" i="7"/>
  <c r="C48" i="7" s="1"/>
  <c r="D169" i="7"/>
  <c r="C164" i="7"/>
  <c r="E164" i="7" s="1"/>
  <c r="D17" i="7"/>
  <c r="D29" i="7"/>
  <c r="D64" i="7"/>
  <c r="D84" i="7"/>
  <c r="D90" i="7"/>
  <c r="D120" i="7"/>
  <c r="D146" i="7"/>
  <c r="D168" i="7"/>
  <c r="D172" i="7"/>
  <c r="D178" i="7"/>
  <c r="D207" i="7"/>
  <c r="C207" i="7"/>
  <c r="C206" i="7" s="1"/>
  <c r="C205" i="7" s="1"/>
  <c r="C204" i="7" s="1"/>
  <c r="C178" i="7"/>
  <c r="C177" i="7" s="1"/>
  <c r="C176" i="7" s="1"/>
  <c r="C172" i="7"/>
  <c r="C168" i="7"/>
  <c r="C146" i="7"/>
  <c r="C145" i="7" s="1"/>
  <c r="C120" i="7"/>
  <c r="C119" i="7" s="1"/>
  <c r="C113" i="7"/>
  <c r="C90" i="7"/>
  <c r="C89" i="7" s="1"/>
  <c r="C84" i="7"/>
  <c r="C83" i="7" s="1"/>
  <c r="C64" i="7"/>
  <c r="C63" i="7" s="1"/>
  <c r="C62" i="7" s="1"/>
  <c r="C29" i="7"/>
  <c r="C17" i="7"/>
  <c r="C16" i="7" l="1"/>
  <c r="C15" i="7" s="1"/>
  <c r="E48" i="7"/>
  <c r="E168" i="7"/>
  <c r="E84" i="7"/>
  <c r="E130" i="7"/>
  <c r="E113" i="7"/>
  <c r="E146" i="7"/>
  <c r="E169" i="7"/>
  <c r="E152" i="7"/>
  <c r="E207" i="7"/>
  <c r="E178" i="7"/>
  <c r="E120" i="7"/>
  <c r="E29" i="7"/>
  <c r="E172" i="7"/>
  <c r="E90" i="7"/>
  <c r="E17" i="7"/>
  <c r="E35" i="7"/>
  <c r="E49" i="7"/>
  <c r="E64" i="7"/>
  <c r="E50" i="7"/>
  <c r="C126" i="7"/>
  <c r="C128" i="7"/>
  <c r="C127" i="7" s="1"/>
  <c r="D151" i="7"/>
  <c r="D21" i="7"/>
  <c r="D206" i="7"/>
  <c r="D63" i="7"/>
  <c r="D34" i="7"/>
  <c r="D89" i="7"/>
  <c r="D83" i="7"/>
  <c r="D177" i="7"/>
  <c r="D119" i="7"/>
  <c r="D129" i="7"/>
  <c r="C88" i="7"/>
  <c r="C82" i="7" s="1"/>
  <c r="C71" i="7" s="1"/>
  <c r="C163" i="7"/>
  <c r="C162" i="7" s="1"/>
  <c r="D163" i="7"/>
  <c r="D16" i="7" l="1"/>
  <c r="D15" i="7" s="1"/>
  <c r="D128" i="7"/>
  <c r="D126" i="7"/>
  <c r="D88" i="7"/>
  <c r="D82" i="7" s="1"/>
  <c r="D71" i="7"/>
  <c r="E206" i="7"/>
  <c r="E129" i="7"/>
  <c r="E89" i="7"/>
  <c r="E21" i="7"/>
  <c r="E119" i="7"/>
  <c r="D145" i="7"/>
  <c r="E151" i="7"/>
  <c r="E83" i="7"/>
  <c r="E163" i="7"/>
  <c r="E34" i="7"/>
  <c r="E177" i="7"/>
  <c r="E63" i="7"/>
  <c r="D205" i="7"/>
  <c r="D176" i="7"/>
  <c r="D62" i="7"/>
  <c r="G21" i="1"/>
  <c r="J21" i="1"/>
  <c r="I21" i="1"/>
  <c r="H21" i="1"/>
  <c r="F21" i="1"/>
  <c r="E145" i="7" l="1"/>
  <c r="E82" i="7"/>
  <c r="D162" i="7"/>
  <c r="E176" i="7"/>
  <c r="E205" i="7"/>
  <c r="E128" i="7"/>
  <c r="E16" i="7"/>
  <c r="E88" i="7"/>
  <c r="E62" i="7"/>
  <c r="D127" i="7"/>
  <c r="D60" i="7"/>
  <c r="D204" i="7"/>
  <c r="C14" i="7"/>
  <c r="C6" i="7" l="1"/>
  <c r="E143" i="7"/>
  <c r="E204" i="7"/>
  <c r="E127" i="7"/>
  <c r="E71" i="7"/>
  <c r="E15" i="7"/>
  <c r="E162" i="7"/>
  <c r="E60" i="7"/>
  <c r="D59" i="7"/>
  <c r="D199" i="7"/>
  <c r="D14" i="7"/>
  <c r="C9" i="5" l="1"/>
  <c r="C38" i="5" s="1"/>
  <c r="C39" i="5" s="1"/>
  <c r="D6" i="7"/>
  <c r="E14" i="7"/>
  <c r="E199" i="7"/>
  <c r="E126" i="7"/>
  <c r="E59" i="7"/>
  <c r="G14" i="1"/>
  <c r="F14" i="1"/>
  <c r="H14" i="1"/>
  <c r="D9" i="5" l="1"/>
  <c r="F9" i="5" s="1"/>
  <c r="F38" i="5" s="1"/>
  <c r="F39" i="5" s="1"/>
  <c r="E7" i="7"/>
  <c r="E6" i="7"/>
  <c r="E9" i="5"/>
  <c r="D38" i="5"/>
  <c r="D39" i="5" l="1"/>
  <c r="E39" i="5" s="1"/>
  <c r="E38" i="5"/>
</calcChain>
</file>

<file path=xl/sharedStrings.xml><?xml version="1.0" encoding="utf-8"?>
<sst xmlns="http://schemas.openxmlformats.org/spreadsheetml/2006/main" count="786" uniqueCount="322">
  <si>
    <t>PRIHODI UKUPNO</t>
  </si>
  <si>
    <t>PRIHODI POSLOVANJA</t>
  </si>
  <si>
    <t>RASHODI UKUPNO</t>
  </si>
  <si>
    <t>RAZLIKA - VIŠAK / MANJAK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</si>
  <si>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</si>
  <si>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</si>
  <si>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</si>
  <si>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</si>
  <si>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</si>
  <si>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</si>
  <si>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</si>
  <si>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</si>
  <si>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</si>
  <si>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</si>
  <si>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</si>
  <si>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</si>
  <si>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</si>
  <si>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</si>
  <si>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</si>
  <si>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</si>
  <si>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</si>
  <si>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</si>
  <si>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</si>
  <si>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</si>
  <si>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</si>
  <si>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</si>
  <si>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</si>
  <si>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</si>
  <si>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</si>
  <si>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</si>
  <si>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</si>
  <si>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</si>
  <si>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</si>
  <si>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</si>
  <si>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</si>
  <si>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</si>
  <si>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</si>
  <si>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</si>
  <si>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</si>
  <si>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</si>
  <si>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</si>
  <si>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</si>
  <si>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</si>
  <si>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</si>
  <si>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</si>
  <si>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</si>
  <si>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</si>
  <si>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</si>
  <si>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</si>
  <si>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Prihodi od upravnih i administrativnih pristojbi, priistojbi po posebnim propisima i naknada</t>
  </si>
  <si>
    <t>Prihodi od prodaje proizvoda i robe te pruženih usluga, prihodi od donacija te povrati po protestiranim jamstvima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</si>
  <si>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</si>
  <si>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</si>
  <si>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</si>
  <si>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</si>
  <si>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</si>
  <si>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</si>
  <si>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</si>
  <si>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</si>
  <si>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</si>
  <si>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</si>
  <si>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Pomoći dane u inozemstvo i unutar općeg proračuna</t>
  </si>
  <si>
    <t>Ostali rashodi</t>
  </si>
  <si>
    <t>Rashodi za dodatna ulaganja na nefinancijskoj imovini</t>
  </si>
  <si>
    <t>8.2.</t>
  </si>
  <si>
    <t>Namjenski primici od zaduživanja proračunski korisnici</t>
  </si>
  <si>
    <t>Primljeni povrati glavnica danih zajmova i depozita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</si>
  <si>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</si>
  <si>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</si>
  <si>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</si>
  <si>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</si>
  <si>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</si>
  <si>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055 Istraživanje i razvoj: Zaštita okoliša</t>
  </si>
  <si>
    <t>056 Poslovi i usluge zaštite okoliša koji nisu drugdje svrstani</t>
  </si>
  <si>
    <t>06 Usluge unapređenja stanovanja i zajednice</t>
  </si>
  <si>
    <t>061 Razvoj stanovanja</t>
  </si>
  <si>
    <t>062 Razvoj zajednice</t>
  </si>
  <si>
    <t>063 Opskrba vodom</t>
  </si>
  <si>
    <t>064 Ulična rasvjeta</t>
  </si>
  <si>
    <t>065 Istraživanje i razvoj stanovanja i komunalnih pogodnosti</t>
  </si>
  <si>
    <t>066 Rashodi vezani za stanovanje i kom. pogodnosti koji nisu drugdje svrstani</t>
  </si>
  <si>
    <t>07 Zdravstvo</t>
  </si>
  <si>
    <t>071 "Medicinski proizvodi, pribor i oprema"</t>
  </si>
  <si>
    <t>072 Službe za vanjske pacijente</t>
  </si>
  <si>
    <t>073 Bolničke službe</t>
  </si>
  <si>
    <t>074 Službe javnog zdravstva</t>
  </si>
  <si>
    <t>075 Istraživanje i razvoj zdravstva</t>
  </si>
  <si>
    <t>076 Poslovi i usluge zdravstva koji nisu drugdje svrstani</t>
  </si>
  <si>
    <t>08 "Rekreacija, kultura i religija"</t>
  </si>
  <si>
    <t>081 Službe rekreacije i sporta</t>
  </si>
  <si>
    <t>082 Službe kulture</t>
  </si>
  <si>
    <t>083 Službe emitiranja i izdavanja</t>
  </si>
  <si>
    <t>084 Religijske i druge službe zajednice</t>
  </si>
  <si>
    <t>085 "Istraživanje i razvoj rekreacije, kulture i religije"</t>
  </si>
  <si>
    <t>086 "Rashodi za rekreaciju, kulturu i religiju koji nisu drugdje svrstani"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</si>
  <si>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</si>
  <si>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</si>
  <si>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</si>
  <si>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</si>
  <si>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</si>
  <si>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</si>
  <si>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</si>
  <si>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</si>
  <si>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</si>
  <si>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</si>
  <si>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</si>
  <si>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</si>
  <si>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</si>
  <si>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</si>
  <si>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</si>
  <si>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</si>
  <si>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</si>
  <si>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</si>
  <si>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</si>
  <si>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</si>
  <si>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</si>
  <si>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</si>
  <si>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</si>
  <si>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</si>
  <si>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</si>
  <si>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1.</t>
  </si>
  <si>
    <t>P 4001</t>
  </si>
  <si>
    <t>A403002</t>
  </si>
  <si>
    <t>A400115</t>
  </si>
  <si>
    <t>A400121</t>
  </si>
  <si>
    <t>A400122</t>
  </si>
  <si>
    <t>P 4030</t>
  </si>
  <si>
    <t>A403003</t>
  </si>
  <si>
    <t>3.</t>
  </si>
  <si>
    <t>A403001</t>
  </si>
  <si>
    <t>4.</t>
  </si>
  <si>
    <t>A400104</t>
  </si>
  <si>
    <t>A403004</t>
  </si>
  <si>
    <t>5.</t>
  </si>
  <si>
    <t>T400122</t>
  </si>
  <si>
    <t>T400121</t>
  </si>
  <si>
    <t>A400118</t>
  </si>
  <si>
    <t>T400110</t>
  </si>
  <si>
    <t>T400111</t>
  </si>
  <si>
    <t>T400140</t>
  </si>
  <si>
    <t>6.</t>
  </si>
  <si>
    <t>RAZVOJ ODGOJNO OBRAZOVNOG SUSTAVA</t>
  </si>
  <si>
    <t>NATJECANJA MANIFESTACIJE I OSTALO</t>
  </si>
  <si>
    <t>Računalne usluge</t>
  </si>
  <si>
    <t>OSOBNI POMOĆNICI U NASTAVI</t>
  </si>
  <si>
    <t>Ostali rashodi za zaposlene</t>
  </si>
  <si>
    <t>Službena putovanja</t>
  </si>
  <si>
    <t>Naknade za prijevoz, za rad na terenu i odvojeni život</t>
  </si>
  <si>
    <t>Ostali nespomenuti rashodi poslovanja</t>
  </si>
  <si>
    <t>UČIMO ZAJEDNO VI.</t>
  </si>
  <si>
    <t>Plaće za zaposlene</t>
  </si>
  <si>
    <t>Doprinosi za obavezno zdravstveno osiguranje</t>
  </si>
  <si>
    <t>UČIMO ZAJEDNO VII.</t>
  </si>
  <si>
    <t>OSNOVNOŠKOLSKO OBRAZOVANJE</t>
  </si>
  <si>
    <t>PRAVNO ZASTUPANJE, NAKNADA ŠTETE I OSTALO</t>
  </si>
  <si>
    <t>Vlastiti prihodi</t>
  </si>
  <si>
    <t>RASHODI DJELATNOSTI</t>
  </si>
  <si>
    <t>Uredski materijal i ostali materijalni rashodi</t>
  </si>
  <si>
    <t>Materijal i sirovine</t>
  </si>
  <si>
    <t>Članarine i norme</t>
  </si>
  <si>
    <t>Prihodi za posebne namjene</t>
  </si>
  <si>
    <t>IZGR.I URĐ.OBJEKATA TE NAB.I ODRŽAVANJE OPREME</t>
  </si>
  <si>
    <t>Usluge tekućeg i investicijskog održavaja</t>
  </si>
  <si>
    <t>Rashodi za nabavu proiz.dug,imovine</t>
  </si>
  <si>
    <t>Uredska oprema i namještaj</t>
  </si>
  <si>
    <t>Prihodi za posebne namjene-Decentralizacija</t>
  </si>
  <si>
    <t>E-ŠKOLE</t>
  </si>
  <si>
    <t>Intelektualne usluge</t>
  </si>
  <si>
    <t>Stručno usavršavanje zaposlenika</t>
  </si>
  <si>
    <t xml:space="preserve">Energija </t>
  </si>
  <si>
    <t>Materijal i dijelovi za tekuće i investicijsko održavanje</t>
  </si>
  <si>
    <t>Sitni inventar i auto gume</t>
  </si>
  <si>
    <t>Intelektualne i osobne usluge</t>
  </si>
  <si>
    <t>Usluge telefona, pošte i prijevoza</t>
  </si>
  <si>
    <t>Komunalne usluge</t>
  </si>
  <si>
    <t>Intelektualne i osbne usluge</t>
  </si>
  <si>
    <t>Reprezentacija</t>
  </si>
  <si>
    <t>Bankarske usluge i usluge platnog prometa</t>
  </si>
  <si>
    <t>Zatezne kamate</t>
  </si>
  <si>
    <t>PRIJEVOZ UČENIKA OSNOVNIH ŠKOLA</t>
  </si>
  <si>
    <t>Pomoći</t>
  </si>
  <si>
    <t>Pomoći EU</t>
  </si>
  <si>
    <t>NABAVA UDŽBENIKA I DRUGIH OBR. MATERIJALA</t>
  </si>
  <si>
    <t>Knjige</t>
  </si>
  <si>
    <t>FINANCIRANJE TROŠKOVA PREHRANE ZA UČENIKE</t>
  </si>
  <si>
    <t>OPSKRBA ŠKOLSKIH UST. HIG.POTREPŠ.ZA UČENICE</t>
  </si>
  <si>
    <t>Tekuće donacije u naravi humanitarnim organizacijama</t>
  </si>
  <si>
    <t>Ostale naknade troškova zaposlenima</t>
  </si>
  <si>
    <t>Pristojbe i naknade</t>
  </si>
  <si>
    <t>ERASMUS+</t>
  </si>
  <si>
    <t>Uredski oprema i namještaj</t>
  </si>
  <si>
    <t>A400103</t>
  </si>
  <si>
    <t>3.2.2.</t>
  </si>
  <si>
    <t>3.2.1.</t>
  </si>
  <si>
    <t>Vlastiti prihodi-prenesena sredstva</t>
  </si>
  <si>
    <t>4.8.1.</t>
  </si>
  <si>
    <t>4.8.2.</t>
  </si>
  <si>
    <t>Prihodi za posebne namjene PK-prenesena sredstva</t>
  </si>
  <si>
    <t>4.4.1.</t>
  </si>
  <si>
    <t>4.3.1.</t>
  </si>
  <si>
    <t>5.1.1.</t>
  </si>
  <si>
    <t>5.3.1.</t>
  </si>
  <si>
    <t>5.4.1.</t>
  </si>
  <si>
    <t>5.5.2.</t>
  </si>
  <si>
    <t>5.4.2.</t>
  </si>
  <si>
    <t>Pomoći proračunskim korisnicima SDŽ-prenesena sredstva</t>
  </si>
  <si>
    <t>4.3.2.</t>
  </si>
  <si>
    <t>Prihodi za posebne namjene-prenesena sredstva</t>
  </si>
  <si>
    <t>T400101</t>
  </si>
  <si>
    <t>ŠKOLSKI MEDNI DAN</t>
  </si>
  <si>
    <t>1.1.1.</t>
  </si>
  <si>
    <t>5.1.</t>
  </si>
  <si>
    <t>UKUPNO RASHODI:</t>
  </si>
  <si>
    <t>4.3.</t>
  </si>
  <si>
    <t>IZVORNI PLAN ILI REBALANS 2024.</t>
  </si>
  <si>
    <t>OSTVARENJE/  IZVRŠENJE 2023.</t>
  </si>
  <si>
    <t>INDEKS 5=4/2*100</t>
  </si>
  <si>
    <t>INDEKS 6=4/3*100</t>
  </si>
  <si>
    <t>OSTVARENJE/  IZVRŠENJE 2024.</t>
  </si>
  <si>
    <t>OPĆI PRIHODI I PRIMICI</t>
  </si>
  <si>
    <t>VLASTITI PRIHODI</t>
  </si>
  <si>
    <t>PRIHODI ZA POSEBNE NAMJENE</t>
  </si>
  <si>
    <t>POMOĆI</t>
  </si>
  <si>
    <t>T400114</t>
  </si>
  <si>
    <t>CI-IZVANNASTAVNE AKTIVNOSTI</t>
  </si>
  <si>
    <t>5.3.2.</t>
  </si>
  <si>
    <t>Zdravstvene i veterinarske usluge</t>
  </si>
  <si>
    <t>Ostale usluge</t>
  </si>
  <si>
    <t>INDEKS 4=3/2*100</t>
  </si>
  <si>
    <t xml:space="preserve">Skupina/podskupina/odjeljak </t>
  </si>
  <si>
    <t>5=4/2*100</t>
  </si>
  <si>
    <t>6=4/3*100</t>
  </si>
  <si>
    <t xml:space="preserve">Prihodi poslovanja </t>
  </si>
  <si>
    <t>634</t>
  </si>
  <si>
    <t>Pomoći od izvanproračunskih korisnika</t>
  </si>
  <si>
    <t>6341</t>
  </si>
  <si>
    <t xml:space="preserve">Tekuće pomoći od izvanproračunskih korisnika </t>
  </si>
  <si>
    <t>636</t>
  </si>
  <si>
    <t xml:space="preserve">Pomoći proračunskim korisnicima iz proračuna koji im nije nadležan </t>
  </si>
  <si>
    <t>6361</t>
  </si>
  <si>
    <t>Tekuće pomoći proračunskim korisnicima iz proračuna koji im nije nadležan</t>
  </si>
  <si>
    <t>6362</t>
  </si>
  <si>
    <t>Kapitalne pomoći iz državnog proračuna proračunskim korisnicima proračuna</t>
  </si>
  <si>
    <t>639</t>
  </si>
  <si>
    <t>Tekući prijenosi proračunskog korisnika</t>
  </si>
  <si>
    <t>6391</t>
  </si>
  <si>
    <t>6393</t>
  </si>
  <si>
    <t>Tekući prijenosi proračunskog korisnika istog proračuna temeljem prijenosa eu sredstava</t>
  </si>
  <si>
    <t>Prihodi od upravnih i administrativnih pristojbi, pristojbi po posebnim propisima i nakanda</t>
  </si>
  <si>
    <t>Prihodi po posebnim propisima</t>
  </si>
  <si>
    <t xml:space="preserve">Ostali nespomenuti prihodi 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</si>
  <si>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</si>
  <si>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</si>
  <si>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</si>
  <si>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</si>
  <si>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prodanih proizvoda</t>
  </si>
  <si>
    <t>Donacije od pravnih i fizičkih osoba izvan općeg proračuna i povrat donacija po protestiranim jamstvima</t>
  </si>
  <si>
    <t>Tekuće donacije</t>
  </si>
  <si>
    <t>6632</t>
  </si>
  <si>
    <t>Kapitalne donacije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</si>
  <si>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</si>
  <si>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</si>
  <si>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</si>
  <si>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</si>
  <si>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</si>
  <si>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</si>
  <si>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OPĆI DIO - RAČUN PRIHODA I RASHODA - RASHODI POSLOVANJA PREMA EKONOMSKOJ KLASIFIKACIJI</t>
  </si>
  <si>
    <t>Plaće</t>
  </si>
  <si>
    <t>Plaće za redovan rad</t>
  </si>
  <si>
    <t>312</t>
  </si>
  <si>
    <t xml:space="preserve">Ostali rashodi za zaposlene </t>
  </si>
  <si>
    <t>3121</t>
  </si>
  <si>
    <t>Doprinosi na plaće</t>
  </si>
  <si>
    <t>Doprinosi za obvezno zdravstveno osiguranje</t>
  </si>
  <si>
    <t>Naknade troškova zaposlenima</t>
  </si>
  <si>
    <t>3211</t>
  </si>
  <si>
    <t>3212</t>
  </si>
  <si>
    <t>3213</t>
  </si>
  <si>
    <t>3214</t>
  </si>
  <si>
    <t>Rashodi za materijal i energiju</t>
  </si>
  <si>
    <t>3221</t>
  </si>
  <si>
    <t>3222</t>
  </si>
  <si>
    <t>3223</t>
  </si>
  <si>
    <t>Energija</t>
  </si>
  <si>
    <t>3224</t>
  </si>
  <si>
    <t>3225</t>
  </si>
  <si>
    <t>3227</t>
  </si>
  <si>
    <t>Službena, radna i zaštitna odjeća i obuća</t>
  </si>
  <si>
    <t>Rashodi za usluge</t>
  </si>
  <si>
    <t>3231</t>
  </si>
  <si>
    <t>3232</t>
  </si>
  <si>
    <t>Usluge tekućeg i investicijskog održavanja</t>
  </si>
  <si>
    <t>3234</t>
  </si>
  <si>
    <t>3238</t>
  </si>
  <si>
    <t>3239</t>
  </si>
  <si>
    <t>3292</t>
  </si>
  <si>
    <t>Premije osiguranja</t>
  </si>
  <si>
    <t>3293</t>
  </si>
  <si>
    <t>Članarine</t>
  </si>
  <si>
    <t>3299</t>
  </si>
  <si>
    <t>Ostali financijski rashodi</t>
  </si>
  <si>
    <t>3431</t>
  </si>
  <si>
    <t>38</t>
  </si>
  <si>
    <t>Tekuće donacije u naravi</t>
  </si>
  <si>
    <t>Rashodi za nabavu proizvedene dug. imovine</t>
  </si>
  <si>
    <t>Postrojenja i oprema</t>
  </si>
  <si>
    <t>4221</t>
  </si>
  <si>
    <t>4227</t>
  </si>
  <si>
    <t>Uređaji, strojevi i oprema za ostale namjene</t>
  </si>
  <si>
    <t>424</t>
  </si>
  <si>
    <t>Knjige, umjetnička djela i ostale izložbene vrijedno.</t>
  </si>
  <si>
    <t>4241</t>
  </si>
  <si>
    <t xml:space="preserve">Skupina/podskupina/   odjeljak </t>
  </si>
  <si>
    <t>Prihodi od financijske imovine</t>
  </si>
  <si>
    <t>Kamate na oročena sredstva i depozite po viđenju</t>
  </si>
  <si>
    <t>GODIŠNJI IZVJEŠTAJ O IZVRŠENJU FINANCIJSKOG PLANA ZA 2024.g.</t>
  </si>
  <si>
    <t>GODIŠNJI IZVJEŠTAJ O IZVRŠENJU FINANCIJSKOG PLANA ZA 2024. GODINU</t>
  </si>
  <si>
    <r>
      <t>OPĆI DIO - RAČUN PRIHODA I RASHODA - PRIHODI POSLOVANJA</t>
    </r>
    <r>
      <rPr>
        <b/>
        <sz val="12"/>
        <rFont val="Calibri"/>
        <family val="2"/>
        <charset val="238"/>
        <scheme val="minor"/>
      </rPr>
      <t xml:space="preserve"> PREMA EKONOMSKOJ KLASIFIKACIJI</t>
    </r>
  </si>
  <si>
    <t>RKP 12825 OSNOVNA ŠKOLA VIS</t>
  </si>
  <si>
    <t>IZVORI FINANCIRANJA UKUPNO</t>
  </si>
  <si>
    <t>DONACIJE</t>
  </si>
  <si>
    <t>6.2.1.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</si>
</sst>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1]"/>
  </numFmts>
  <fonts count="4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indexed="8"/>
      <name val="Calibri "/>
      <charset val="238"/>
    </font>
    <font>
      <sz val="11"/>
      <color theme="1"/>
      <name val="Calibri "/>
      <charset val="238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Calibri "/>
      <charset val="238"/>
    </font>
    <font>
      <b/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name val="Calibri "/>
      <charset val="238"/>
    </font>
    <font>
      <b/>
      <sz val="14"/>
      <color indexed="8"/>
      <name val="Calibri "/>
      <charset val="238"/>
    </font>
    <font>
      <sz val="10"/>
      <color indexed="8"/>
      <name val="Calibri "/>
      <charset val="238"/>
    </font>
    <font>
      <b/>
      <sz val="12"/>
      <color theme="1"/>
      <name val="Calibri "/>
      <charset val="238"/>
    </font>
    <font>
      <b/>
      <sz val="11"/>
      <color indexed="8"/>
      <name val="Calibri 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 "/>
      <charset val="238"/>
    </font>
    <font>
      <b/>
      <sz val="11"/>
      <color theme="1"/>
      <name val="Calibri "/>
      <charset val="238"/>
    </font>
    <font>
      <sz val="11"/>
      <name val="Calibri "/>
      <charset val="238"/>
    </font>
    <font>
      <sz val="11"/>
      <color indexed="8"/>
      <name val="Calibri "/>
      <charset val="238"/>
    </font>
    <font>
      <i/>
      <sz val="11"/>
      <name val="Calibri "/>
      <charset val="238"/>
    </font>
    <font>
      <sz val="1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</borders>
  <cellStyleXfs count="2">
    <xf numFmtId="0" fontId="0" fillId="0" borderId="0"/>
    <xf numFmtId="0" fontId="13" fillId="0" borderId="0"/>
  </cellStyleXfs>
  <cellXfs count="3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12" fillId="0" borderId="0" xfId="0" applyFont="1"/>
    <xf numFmtId="0" fontId="6" fillId="0" borderId="0" xfId="0" applyFont="1" applyAlignment="1">
      <alignment horizontal="center" vertical="center" wrapText="1"/>
    </xf>
    <xf numFmtId="0" fontId="14" fillId="0" borderId="0" xfId="0" applyFont="1"/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 wrapText="1"/>
    </xf>
    <xf numFmtId="165" fontId="16" fillId="4" borderId="6" xfId="0" applyNumberFormat="1" applyFont="1" applyFill="1" applyBorder="1" applyAlignment="1">
      <alignment horizontal="center"/>
    </xf>
    <xf numFmtId="165" fontId="16" fillId="4" borderId="6" xfId="0" applyNumberFormat="1" applyFont="1" applyFill="1" applyBorder="1" applyAlignment="1">
      <alignment horizontal="center" vertical="center"/>
    </xf>
    <xf numFmtId="165" fontId="10" fillId="4" borderId="6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/>
    </xf>
    <xf numFmtId="0" fontId="10" fillId="0" borderId="0" xfId="0" applyFont="1"/>
    <xf numFmtId="0" fontId="19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164" fontId="19" fillId="2" borderId="3" xfId="0" applyNumberFormat="1" applyFont="1" applyFill="1" applyBorder="1" applyAlignment="1">
      <alignment horizontal="center" vertical="center" wrapText="1"/>
    </xf>
    <xf numFmtId="164" fontId="21" fillId="2" borderId="3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 wrapText="1"/>
    </xf>
    <xf numFmtId="0" fontId="23" fillId="0" borderId="3" xfId="1" applyFont="1" applyBorder="1" applyAlignment="1">
      <alignment horizontal="left" vertical="center" wrapText="1"/>
    </xf>
    <xf numFmtId="164" fontId="22" fillId="0" borderId="3" xfId="1" applyNumberFormat="1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/>
    </xf>
    <xf numFmtId="0" fontId="25" fillId="0" borderId="0" xfId="0" applyFont="1"/>
    <xf numFmtId="0" fontId="19" fillId="7" borderId="3" xfId="0" quotePrefix="1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left" vertical="center" wrapText="1"/>
    </xf>
    <xf numFmtId="164" fontId="19" fillId="7" borderId="3" xfId="0" applyNumberFormat="1" applyFont="1" applyFill="1" applyBorder="1" applyAlignment="1">
      <alignment horizontal="center" vertical="center" wrapText="1"/>
    </xf>
    <xf numFmtId="164" fontId="21" fillId="7" borderId="3" xfId="0" applyNumberFormat="1" applyFont="1" applyFill="1" applyBorder="1" applyAlignment="1">
      <alignment horizontal="center" vertical="center"/>
    </xf>
    <xf numFmtId="0" fontId="15" fillId="7" borderId="3" xfId="0" quotePrefix="1" applyFont="1" applyFill="1" applyBorder="1" applyAlignment="1">
      <alignment horizontal="left" vertical="center"/>
    </xf>
    <xf numFmtId="0" fontId="15" fillId="7" borderId="3" xfId="0" quotePrefix="1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3" fontId="16" fillId="0" borderId="6" xfId="0" applyNumberFormat="1" applyFont="1" applyFill="1" applyBorder="1" applyAlignment="1">
      <alignment horizontal="left" vertical="center"/>
    </xf>
    <xf numFmtId="165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right" vertical="center"/>
    </xf>
    <xf numFmtId="165" fontId="16" fillId="0" borderId="6" xfId="0" applyNumberFormat="1" applyFont="1" applyFill="1" applyBorder="1" applyAlignment="1">
      <alignment horizontal="center"/>
    </xf>
    <xf numFmtId="165" fontId="16" fillId="0" borderId="7" xfId="0" applyNumberFormat="1" applyFont="1" applyFill="1" applyBorder="1" applyAlignment="1">
      <alignment horizontal="center" vertical="center"/>
    </xf>
    <xf numFmtId="3" fontId="16" fillId="9" borderId="6" xfId="0" applyNumberFormat="1" applyFont="1" applyFill="1" applyBorder="1" applyAlignment="1">
      <alignment horizontal="left" vertical="center"/>
    </xf>
    <xf numFmtId="164" fontId="18" fillId="9" borderId="6" xfId="0" applyNumberFormat="1" applyFont="1" applyFill="1" applyBorder="1" applyAlignment="1">
      <alignment horizontal="center" vertical="center" wrapText="1"/>
    </xf>
    <xf numFmtId="165" fontId="19" fillId="4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center" vertical="center" wrapText="1"/>
    </xf>
    <xf numFmtId="165" fontId="10" fillId="10" borderId="6" xfId="0" applyNumberFormat="1" applyFont="1" applyFill="1" applyBorder="1" applyAlignment="1">
      <alignment horizontal="center" vertical="center"/>
    </xf>
    <xf numFmtId="165" fontId="16" fillId="10" borderId="6" xfId="0" applyNumberFormat="1" applyFont="1" applyFill="1" applyBorder="1" applyAlignment="1">
      <alignment horizontal="center" vertical="center"/>
    </xf>
    <xf numFmtId="2" fontId="18" fillId="9" borderId="6" xfId="0" applyNumberFormat="1" applyFont="1" applyFill="1" applyBorder="1" applyAlignment="1">
      <alignment horizontal="center" vertical="center" wrapText="1"/>
    </xf>
    <xf numFmtId="2" fontId="18" fillId="0" borderId="6" xfId="0" applyNumberFormat="1" applyFont="1" applyFill="1" applyBorder="1" applyAlignment="1">
      <alignment horizontal="center" vertical="center" wrapText="1"/>
    </xf>
    <xf numFmtId="3" fontId="28" fillId="5" borderId="6" xfId="0" applyNumberFormat="1" applyFont="1" applyFill="1" applyBorder="1" applyAlignment="1">
      <alignment horizontal="left" vertical="center"/>
    </xf>
    <xf numFmtId="165" fontId="28" fillId="10" borderId="6" xfId="0" applyNumberFormat="1" applyFont="1" applyFill="1" applyBorder="1" applyAlignment="1">
      <alignment horizontal="center" vertical="center"/>
    </xf>
    <xf numFmtId="165" fontId="28" fillId="0" borderId="6" xfId="0" applyNumberFormat="1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right" vertical="center"/>
    </xf>
    <xf numFmtId="2" fontId="18" fillId="11" borderId="6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 vertical="center" wrapText="1"/>
    </xf>
    <xf numFmtId="164" fontId="18" fillId="22" borderId="6" xfId="0" applyNumberFormat="1" applyFont="1" applyFill="1" applyBorder="1" applyAlignment="1">
      <alignment horizontal="center" vertical="center" wrapText="1"/>
    </xf>
    <xf numFmtId="4" fontId="18" fillId="22" borderId="6" xfId="0" applyNumberFormat="1" applyFont="1" applyFill="1" applyBorder="1" applyAlignment="1">
      <alignment horizontal="center" vertical="center" wrapText="1"/>
    </xf>
    <xf numFmtId="2" fontId="18" fillId="22" borderId="6" xfId="0" applyNumberFormat="1" applyFont="1" applyFill="1" applyBorder="1" applyAlignment="1">
      <alignment horizontal="center" vertical="center" wrapText="1"/>
    </xf>
    <xf numFmtId="0" fontId="22" fillId="3" borderId="3" xfId="1" applyFont="1" applyFill="1" applyBorder="1" applyAlignment="1">
      <alignment horizontal="left" vertical="center" wrapText="1"/>
    </xf>
    <xf numFmtId="164" fontId="22" fillId="3" borderId="3" xfId="1" applyNumberFormat="1" applyFont="1" applyFill="1" applyBorder="1" applyAlignment="1">
      <alignment horizontal="center" vertical="center" wrapText="1"/>
    </xf>
    <xf numFmtId="0" fontId="23" fillId="3" borderId="3" xfId="1" applyFont="1" applyFill="1" applyBorder="1" applyAlignment="1">
      <alignment horizontal="left" vertical="center" wrapText="1"/>
    </xf>
    <xf numFmtId="165" fontId="29" fillId="19" borderId="8" xfId="0" applyNumberFormat="1" applyFont="1" applyFill="1" applyBorder="1" applyAlignment="1">
      <alignment horizontal="center" vertical="center" wrapText="1"/>
    </xf>
    <xf numFmtId="3" fontId="29" fillId="4" borderId="8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16" xfId="0" applyBorder="1"/>
    <xf numFmtId="0" fontId="0" fillId="0" borderId="0" xfId="0" applyBorder="1"/>
    <xf numFmtId="3" fontId="31" fillId="6" borderId="8" xfId="0" applyNumberFormat="1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3" fontId="31" fillId="0" borderId="8" xfId="0" applyNumberFormat="1" applyFont="1" applyBorder="1" applyAlignment="1">
      <alignment horizontal="center" vertical="center"/>
    </xf>
    <xf numFmtId="0" fontId="29" fillId="14" borderId="8" xfId="0" applyFont="1" applyFill="1" applyBorder="1" applyAlignment="1">
      <alignment vertical="center"/>
    </xf>
    <xf numFmtId="49" fontId="29" fillId="15" borderId="8" xfId="0" applyNumberFormat="1" applyFont="1" applyFill="1" applyBorder="1" applyAlignment="1">
      <alignment horizontal="left" vertical="center"/>
    </xf>
    <xf numFmtId="49" fontId="29" fillId="15" borderId="8" xfId="0" applyNumberFormat="1" applyFont="1" applyFill="1" applyBorder="1" applyAlignment="1">
      <alignment horizontal="center" vertical="center"/>
    </xf>
    <xf numFmtId="49" fontId="29" fillId="15" borderId="8" xfId="0" applyNumberFormat="1" applyFont="1" applyFill="1" applyBorder="1" applyAlignment="1">
      <alignment horizontal="left" vertical="center" wrapText="1"/>
    </xf>
    <xf numFmtId="165" fontId="29" fillId="15" borderId="8" xfId="0" applyNumberFormat="1" applyFont="1" applyFill="1" applyBorder="1" applyAlignment="1">
      <alignment horizontal="center" vertical="center"/>
    </xf>
    <xf numFmtId="3" fontId="29" fillId="14" borderId="8" xfId="0" applyNumberFormat="1" applyFont="1" applyFill="1" applyBorder="1" applyAlignment="1">
      <alignment horizontal="center" vertical="center"/>
    </xf>
    <xf numFmtId="0" fontId="29" fillId="16" borderId="8" xfId="0" applyFont="1" applyFill="1" applyBorder="1" applyAlignment="1">
      <alignment vertical="center"/>
    </xf>
    <xf numFmtId="49" fontId="29" fillId="17" borderId="8" xfId="0" applyNumberFormat="1" applyFont="1" applyFill="1" applyBorder="1" applyAlignment="1">
      <alignment horizontal="center" vertical="center"/>
    </xf>
    <xf numFmtId="49" fontId="29" fillId="17" borderId="8" xfId="0" applyNumberFormat="1" applyFont="1" applyFill="1" applyBorder="1" applyAlignment="1">
      <alignment horizontal="left" vertical="center" wrapText="1"/>
    </xf>
    <xf numFmtId="165" fontId="29" fillId="18" borderId="8" xfId="0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49" fontId="32" fillId="13" borderId="8" xfId="0" applyNumberFormat="1" applyFont="1" applyFill="1" applyBorder="1" applyAlignment="1">
      <alignment horizontal="right" vertical="center"/>
    </xf>
    <xf numFmtId="49" fontId="32" fillId="13" borderId="8" xfId="0" applyNumberFormat="1" applyFont="1" applyFill="1" applyBorder="1" applyAlignment="1">
      <alignment horizontal="left" vertical="center" wrapText="1"/>
    </xf>
    <xf numFmtId="165" fontId="32" fillId="13" borderId="8" xfId="0" applyNumberFormat="1" applyFont="1" applyFill="1" applyBorder="1" applyAlignment="1">
      <alignment horizontal="center" vertical="center"/>
    </xf>
    <xf numFmtId="165" fontId="32" fillId="19" borderId="8" xfId="0" applyNumberFormat="1" applyFont="1" applyFill="1" applyBorder="1" applyAlignment="1">
      <alignment horizontal="center" vertical="center"/>
    </xf>
    <xf numFmtId="0" fontId="32" fillId="16" borderId="8" xfId="0" applyFont="1" applyFill="1" applyBorder="1" applyAlignment="1">
      <alignment vertical="center"/>
    </xf>
    <xf numFmtId="49" fontId="32" fillId="17" borderId="8" xfId="0" applyNumberFormat="1" applyFont="1" applyFill="1" applyBorder="1" applyAlignment="1">
      <alignment horizontal="right" vertical="center"/>
    </xf>
    <xf numFmtId="49" fontId="32" fillId="17" borderId="8" xfId="0" applyNumberFormat="1" applyFont="1" applyFill="1" applyBorder="1" applyAlignment="1">
      <alignment horizontal="left" vertical="center" wrapText="1"/>
    </xf>
    <xf numFmtId="165" fontId="32" fillId="6" borderId="8" xfId="0" applyNumberFormat="1" applyFont="1" applyFill="1" applyBorder="1" applyAlignment="1">
      <alignment horizontal="center" vertical="center"/>
    </xf>
    <xf numFmtId="49" fontId="33" fillId="17" borderId="8" xfId="0" applyNumberFormat="1" applyFont="1" applyFill="1" applyBorder="1" applyAlignment="1">
      <alignment horizontal="center" vertical="center"/>
    </xf>
    <xf numFmtId="0" fontId="33" fillId="16" borderId="8" xfId="0" applyFont="1" applyFill="1" applyBorder="1" applyAlignment="1">
      <alignment vertical="center"/>
    </xf>
    <xf numFmtId="49" fontId="33" fillId="17" borderId="8" xfId="0" applyNumberFormat="1" applyFont="1" applyFill="1" applyBorder="1" applyAlignment="1">
      <alignment horizontal="left" vertical="center" wrapText="1"/>
    </xf>
    <xf numFmtId="165" fontId="33" fillId="18" borderId="8" xfId="0" applyNumberFormat="1" applyFont="1" applyFill="1" applyBorder="1" applyAlignment="1">
      <alignment horizontal="center" vertical="center"/>
    </xf>
    <xf numFmtId="165" fontId="33" fillId="19" borderId="8" xfId="0" applyNumberFormat="1" applyFont="1" applyFill="1" applyBorder="1" applyAlignment="1">
      <alignment horizontal="center" vertical="center"/>
    </xf>
    <xf numFmtId="3" fontId="33" fillId="4" borderId="8" xfId="0" applyNumberFormat="1" applyFont="1" applyFill="1" applyBorder="1" applyAlignment="1">
      <alignment horizontal="center" vertical="center"/>
    </xf>
    <xf numFmtId="0" fontId="29" fillId="15" borderId="8" xfId="0" applyFont="1" applyFill="1" applyBorder="1" applyAlignment="1">
      <alignment horizontal="left" vertical="center"/>
    </xf>
    <xf numFmtId="0" fontId="29" fillId="15" borderId="8" xfId="0" applyFont="1" applyFill="1" applyBorder="1" applyAlignment="1">
      <alignment horizontal="center" vertical="center"/>
    </xf>
    <xf numFmtId="0" fontId="29" fillId="15" borderId="8" xfId="0" applyFont="1" applyFill="1" applyBorder="1" applyAlignment="1">
      <alignment horizontal="left" vertical="center" wrapText="1"/>
    </xf>
    <xf numFmtId="0" fontId="29" fillId="17" borderId="8" xfId="0" applyFont="1" applyFill="1" applyBorder="1" applyAlignment="1">
      <alignment horizontal="center" vertical="center"/>
    </xf>
    <xf numFmtId="0" fontId="29" fillId="17" borderId="8" xfId="0" applyFont="1" applyFill="1" applyBorder="1" applyAlignment="1">
      <alignment horizontal="left" vertical="center" wrapText="1"/>
    </xf>
    <xf numFmtId="165" fontId="29" fillId="17" borderId="8" xfId="0" applyNumberFormat="1" applyFont="1" applyFill="1" applyBorder="1" applyAlignment="1">
      <alignment horizontal="center" vertical="center"/>
    </xf>
    <xf numFmtId="165" fontId="29" fillId="19" borderId="8" xfId="0" applyNumberFormat="1" applyFont="1" applyFill="1" applyBorder="1" applyAlignment="1">
      <alignment horizontal="center" vertical="center"/>
    </xf>
    <xf numFmtId="0" fontId="32" fillId="13" borderId="8" xfId="0" applyFont="1" applyFill="1" applyBorder="1" applyAlignment="1">
      <alignment horizontal="right" vertical="center"/>
    </xf>
    <xf numFmtId="0" fontId="32" fillId="13" borderId="8" xfId="0" applyFont="1" applyFill="1" applyBorder="1" applyAlignment="1">
      <alignment horizontal="center" vertical="center"/>
    </xf>
    <xf numFmtId="0" fontId="32" fillId="13" borderId="8" xfId="0" applyFont="1" applyFill="1" applyBorder="1" applyAlignment="1">
      <alignment horizontal="left" vertical="center" wrapText="1"/>
    </xf>
    <xf numFmtId="165" fontId="29" fillId="15" borderId="8" xfId="0" applyNumberFormat="1" applyFont="1" applyFill="1" applyBorder="1" applyAlignment="1">
      <alignment horizontal="center" vertical="center" wrapText="1"/>
    </xf>
    <xf numFmtId="165" fontId="29" fillId="17" borderId="8" xfId="0" applyNumberFormat="1" applyFont="1" applyFill="1" applyBorder="1" applyAlignment="1">
      <alignment horizontal="center" vertical="center" wrapText="1"/>
    </xf>
    <xf numFmtId="49" fontId="32" fillId="13" borderId="8" xfId="0" applyNumberFormat="1" applyFont="1" applyFill="1" applyBorder="1" applyAlignment="1">
      <alignment horizontal="center" vertical="center"/>
    </xf>
    <xf numFmtId="165" fontId="32" fillId="13" borderId="8" xfId="0" applyNumberFormat="1" applyFont="1" applyFill="1" applyBorder="1" applyAlignment="1">
      <alignment horizontal="center" vertical="center" wrapText="1"/>
    </xf>
    <xf numFmtId="165" fontId="32" fillId="19" borderId="8" xfId="0" applyNumberFormat="1" applyFont="1" applyFill="1" applyBorder="1" applyAlignment="1">
      <alignment horizontal="center" vertical="center" wrapText="1"/>
    </xf>
    <xf numFmtId="0" fontId="29" fillId="16" borderId="8" xfId="0" applyFont="1" applyFill="1" applyBorder="1" applyAlignment="1">
      <alignment horizontal="center" vertical="center"/>
    </xf>
    <xf numFmtId="49" fontId="29" fillId="16" borderId="8" xfId="0" applyNumberFormat="1" applyFont="1" applyFill="1" applyBorder="1" applyAlignment="1">
      <alignment horizontal="left" vertical="center" wrapText="1"/>
    </xf>
    <xf numFmtId="165" fontId="29" fillId="16" borderId="8" xfId="0" applyNumberFormat="1" applyFont="1" applyFill="1" applyBorder="1" applyAlignment="1">
      <alignment horizontal="center" vertical="center"/>
    </xf>
    <xf numFmtId="165" fontId="29" fillId="4" borderId="8" xfId="0" applyNumberFormat="1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49" fontId="32" fillId="6" borderId="8" xfId="0" applyNumberFormat="1" applyFont="1" applyFill="1" applyBorder="1" applyAlignment="1">
      <alignment horizontal="left" vertical="center" wrapText="1"/>
    </xf>
    <xf numFmtId="0" fontId="34" fillId="0" borderId="0" xfId="0" applyFont="1"/>
    <xf numFmtId="3" fontId="35" fillId="19" borderId="12" xfId="0" applyNumberFormat="1" applyFont="1" applyFill="1" applyBorder="1" applyAlignment="1">
      <alignment horizontal="center" vertical="center" wrapText="1"/>
    </xf>
    <xf numFmtId="3" fontId="35" fillId="19" borderId="12" xfId="0" applyNumberFormat="1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49" fontId="29" fillId="19" borderId="8" xfId="0" applyNumberFormat="1" applyFont="1" applyFill="1" applyBorder="1" applyAlignment="1">
      <alignment horizontal="center" vertical="center"/>
    </xf>
    <xf numFmtId="3" fontId="32" fillId="4" borderId="8" xfId="0" applyNumberFormat="1" applyFont="1" applyFill="1" applyBorder="1" applyAlignment="1">
      <alignment horizontal="center" vertical="center"/>
    </xf>
    <xf numFmtId="0" fontId="29" fillId="20" borderId="8" xfId="0" applyFont="1" applyFill="1" applyBorder="1" applyAlignment="1">
      <alignment vertical="center"/>
    </xf>
    <xf numFmtId="49" fontId="29" fillId="21" borderId="8" xfId="0" applyNumberFormat="1" applyFont="1" applyFill="1" applyBorder="1" applyAlignment="1">
      <alignment horizontal="left" vertical="center"/>
    </xf>
    <xf numFmtId="49" fontId="29" fillId="21" borderId="8" xfId="0" applyNumberFormat="1" applyFont="1" applyFill="1" applyBorder="1" applyAlignment="1">
      <alignment vertical="center"/>
    </xf>
    <xf numFmtId="165" fontId="29" fillId="21" borderId="8" xfId="0" applyNumberFormat="1" applyFont="1" applyFill="1" applyBorder="1" applyAlignment="1">
      <alignment horizontal="center" vertical="center"/>
    </xf>
    <xf numFmtId="3" fontId="29" fillId="20" borderId="8" xfId="0" applyNumberFormat="1" applyFont="1" applyFill="1" applyBorder="1" applyAlignment="1">
      <alignment horizontal="center" vertical="center"/>
    </xf>
    <xf numFmtId="49" fontId="29" fillId="16" borderId="8" xfId="0" applyNumberFormat="1" applyFont="1" applyFill="1" applyBorder="1" applyAlignment="1">
      <alignment horizontal="center" vertical="center"/>
    </xf>
    <xf numFmtId="49" fontId="32" fillId="0" borderId="8" xfId="0" applyNumberFormat="1" applyFont="1" applyBorder="1" applyAlignment="1">
      <alignment horizontal="right" vertical="center"/>
    </xf>
    <xf numFmtId="165" fontId="32" fillId="0" borderId="8" xfId="0" applyNumberFormat="1" applyFont="1" applyBorder="1" applyAlignment="1">
      <alignment horizontal="center" vertical="center"/>
    </xf>
    <xf numFmtId="165" fontId="32" fillId="4" borderId="8" xfId="0" applyNumberFormat="1" applyFont="1" applyFill="1" applyBorder="1" applyAlignment="1">
      <alignment horizontal="center" vertical="center"/>
    </xf>
    <xf numFmtId="49" fontId="33" fillId="16" borderId="8" xfId="0" applyNumberFormat="1" applyFont="1" applyFill="1" applyBorder="1" applyAlignment="1">
      <alignment horizontal="center" vertical="center"/>
    </xf>
    <xf numFmtId="165" fontId="33" fillId="16" borderId="8" xfId="0" applyNumberFormat="1" applyFont="1" applyFill="1" applyBorder="1" applyAlignment="1">
      <alignment horizontal="center" vertical="center"/>
    </xf>
    <xf numFmtId="165" fontId="33" fillId="4" borderId="8" xfId="0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 wrapText="1"/>
    </xf>
    <xf numFmtId="49" fontId="29" fillId="17" borderId="8" xfId="0" applyNumberFormat="1" applyFont="1" applyFill="1" applyBorder="1" applyAlignment="1">
      <alignment horizontal="left" vertical="center"/>
    </xf>
    <xf numFmtId="49" fontId="32" fillId="13" borderId="8" xfId="0" applyNumberFormat="1" applyFont="1" applyFill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49" fontId="32" fillId="0" borderId="8" xfId="0" applyNumberFormat="1" applyFont="1" applyBorder="1" applyAlignment="1">
      <alignment horizontal="left" vertical="center"/>
    </xf>
    <xf numFmtId="49" fontId="32" fillId="6" borderId="8" xfId="0" applyNumberFormat="1" applyFont="1" applyFill="1" applyBorder="1" applyAlignment="1">
      <alignment horizontal="right" vertical="center"/>
    </xf>
    <xf numFmtId="0" fontId="32" fillId="2" borderId="8" xfId="0" applyFont="1" applyFill="1" applyBorder="1" applyAlignment="1">
      <alignment vertical="center"/>
    </xf>
    <xf numFmtId="49" fontId="33" fillId="17" borderId="8" xfId="0" applyNumberFormat="1" applyFont="1" applyFill="1" applyBorder="1" applyAlignment="1">
      <alignment horizontal="left" vertical="center"/>
    </xf>
    <xf numFmtId="165" fontId="33" fillId="17" borderId="8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40" fillId="8" borderId="3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164" fontId="39" fillId="24" borderId="3" xfId="0" applyNumberFormat="1" applyFont="1" applyFill="1" applyBorder="1" applyAlignment="1">
      <alignment horizontal="center" vertical="center" wrapText="1"/>
    </xf>
    <xf numFmtId="4" fontId="39" fillId="24" borderId="3" xfId="0" applyNumberFormat="1" applyFont="1" applyFill="1" applyBorder="1" applyAlignment="1">
      <alignment horizontal="center" vertical="center" wrapText="1"/>
    </xf>
    <xf numFmtId="2" fontId="39" fillId="24" borderId="3" xfId="0" applyNumberFormat="1" applyFont="1" applyFill="1" applyBorder="1" applyAlignment="1">
      <alignment horizontal="center" vertical="center" wrapText="1"/>
    </xf>
    <xf numFmtId="3" fontId="29" fillId="13" borderId="12" xfId="0" applyNumberFormat="1" applyFont="1" applyFill="1" applyBorder="1" applyAlignment="1">
      <alignment horizontal="center" vertical="center" wrapText="1"/>
    </xf>
    <xf numFmtId="3" fontId="29" fillId="13" borderId="12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/>
    </xf>
    <xf numFmtId="0" fontId="42" fillId="3" borderId="8" xfId="0" applyFont="1" applyFill="1" applyBorder="1" applyAlignment="1">
      <alignment horizontal="left" vertical="center" wrapText="1"/>
    </xf>
    <xf numFmtId="164" fontId="40" fillId="3" borderId="8" xfId="0" applyNumberFormat="1" applyFont="1" applyFill="1" applyBorder="1" applyAlignment="1">
      <alignment horizontal="center" vertical="center"/>
    </xf>
    <xf numFmtId="4" fontId="43" fillId="3" borderId="8" xfId="0" applyNumberFormat="1" applyFont="1" applyFill="1" applyBorder="1" applyAlignment="1">
      <alignment horizontal="center" vertical="center" wrapText="1"/>
    </xf>
    <xf numFmtId="2" fontId="43" fillId="3" borderId="8" xfId="0" applyNumberFormat="1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left" vertical="center" wrapText="1"/>
    </xf>
    <xf numFmtId="164" fontId="42" fillId="3" borderId="8" xfId="0" applyNumberFormat="1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left" vertical="center" wrapText="1"/>
    </xf>
    <xf numFmtId="164" fontId="44" fillId="2" borderId="8" xfId="0" applyNumberFormat="1" applyFont="1" applyFill="1" applyBorder="1" applyAlignment="1">
      <alignment horizontal="center" vertical="center" wrapText="1"/>
    </xf>
    <xf numFmtId="164" fontId="45" fillId="2" borderId="8" xfId="0" applyNumberFormat="1" applyFont="1" applyFill="1" applyBorder="1" applyAlignment="1">
      <alignment horizontal="center" vertical="center"/>
    </xf>
    <xf numFmtId="0" fontId="44" fillId="2" borderId="8" xfId="0" quotePrefix="1" applyFont="1" applyFill="1" applyBorder="1" applyAlignment="1">
      <alignment horizontal="left" vertical="center"/>
    </xf>
    <xf numFmtId="164" fontId="44" fillId="2" borderId="8" xfId="0" quotePrefix="1" applyNumberFormat="1" applyFont="1" applyFill="1" applyBorder="1" applyAlignment="1">
      <alignment horizontal="center" vertical="center"/>
    </xf>
    <xf numFmtId="0" fontId="42" fillId="2" borderId="8" xfId="0" quotePrefix="1" applyFont="1" applyFill="1" applyBorder="1" applyAlignment="1">
      <alignment horizontal="left" vertical="center"/>
    </xf>
    <xf numFmtId="0" fontId="46" fillId="2" borderId="8" xfId="0" quotePrefix="1" applyFont="1" applyFill="1" applyBorder="1" applyAlignment="1">
      <alignment horizontal="left" vertical="center"/>
    </xf>
    <xf numFmtId="0" fontId="44" fillId="2" borderId="8" xfId="0" quotePrefix="1" applyFont="1" applyFill="1" applyBorder="1" applyAlignment="1">
      <alignment horizontal="left" vertical="center" wrapText="1"/>
    </xf>
    <xf numFmtId="164" fontId="44" fillId="2" borderId="8" xfId="0" quotePrefix="1" applyNumberFormat="1" applyFont="1" applyFill="1" applyBorder="1" applyAlignment="1">
      <alignment horizontal="center" vertical="center" wrapText="1"/>
    </xf>
    <xf numFmtId="0" fontId="42" fillId="3" borderId="8" xfId="0" quotePrefix="1" applyFont="1" applyFill="1" applyBorder="1" applyAlignment="1">
      <alignment horizontal="left" vertical="center"/>
    </xf>
    <xf numFmtId="0" fontId="42" fillId="3" borderId="8" xfId="0" applyFont="1" applyFill="1" applyBorder="1" applyAlignment="1">
      <alignment horizontal="left" vertical="center"/>
    </xf>
    <xf numFmtId="0" fontId="42" fillId="3" borderId="8" xfId="0" applyFont="1" applyFill="1" applyBorder="1" applyAlignment="1">
      <alignment vertical="center" wrapText="1"/>
    </xf>
    <xf numFmtId="0" fontId="42" fillId="3" borderId="3" xfId="0" applyFont="1" applyFill="1" applyBorder="1" applyAlignment="1">
      <alignment horizontal="left" vertical="center" wrapText="1"/>
    </xf>
    <xf numFmtId="0" fontId="42" fillId="3" borderId="1" xfId="0" applyFont="1" applyFill="1" applyBorder="1" applyAlignment="1">
      <alignment horizontal="left" vertical="center" wrapText="1"/>
    </xf>
    <xf numFmtId="164" fontId="40" fillId="3" borderId="3" xfId="0" applyNumberFormat="1" applyFont="1" applyFill="1" applyBorder="1" applyAlignment="1">
      <alignment horizontal="center" vertical="center"/>
    </xf>
    <xf numFmtId="4" fontId="43" fillId="3" borderId="3" xfId="0" applyNumberFormat="1" applyFont="1" applyFill="1" applyBorder="1" applyAlignment="1">
      <alignment horizontal="center" vertical="center" wrapText="1"/>
    </xf>
    <xf numFmtId="2" fontId="43" fillId="3" borderId="3" xfId="0" applyNumberFormat="1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left" vertical="center" wrapText="1"/>
    </xf>
    <xf numFmtId="0" fontId="44" fillId="3" borderId="3" xfId="0" applyFont="1" applyFill="1" applyBorder="1" applyAlignment="1">
      <alignment horizontal="left" vertical="center" wrapText="1"/>
    </xf>
    <xf numFmtId="0" fontId="44" fillId="2" borderId="3" xfId="0" quotePrefix="1" applyFont="1" applyFill="1" applyBorder="1" applyAlignment="1">
      <alignment horizontal="left" vertical="center"/>
    </xf>
    <xf numFmtId="0" fontId="44" fillId="2" borderId="1" xfId="0" quotePrefix="1" applyFont="1" applyFill="1" applyBorder="1" applyAlignment="1">
      <alignment horizontal="left" vertical="center"/>
    </xf>
    <xf numFmtId="164" fontId="44" fillId="2" borderId="3" xfId="0" quotePrefix="1" applyNumberFormat="1" applyFont="1" applyFill="1" applyBorder="1" applyAlignment="1">
      <alignment horizontal="center" vertical="center"/>
    </xf>
    <xf numFmtId="164" fontId="45" fillId="2" borderId="3" xfId="0" applyNumberFormat="1" applyFont="1" applyFill="1" applyBorder="1" applyAlignment="1">
      <alignment horizontal="center" vertical="center"/>
    </xf>
    <xf numFmtId="4" fontId="43" fillId="0" borderId="3" xfId="0" applyNumberFormat="1" applyFont="1" applyFill="1" applyBorder="1" applyAlignment="1">
      <alignment horizontal="center" vertical="center" wrapText="1"/>
    </xf>
    <xf numFmtId="2" fontId="43" fillId="0" borderId="3" xfId="0" applyNumberFormat="1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left" vertical="center" wrapText="1"/>
    </xf>
    <xf numFmtId="0" fontId="44" fillId="2" borderId="1" xfId="0" applyFont="1" applyFill="1" applyBorder="1" applyAlignment="1">
      <alignment horizontal="left" vertical="center" wrapText="1"/>
    </xf>
    <xf numFmtId="164" fontId="44" fillId="2" borderId="3" xfId="0" applyNumberFormat="1" applyFont="1" applyFill="1" applyBorder="1" applyAlignment="1">
      <alignment horizontal="center" vertical="center" wrapText="1"/>
    </xf>
    <xf numFmtId="0" fontId="44" fillId="2" borderId="1" xfId="0" quotePrefix="1" applyFont="1" applyFill="1" applyBorder="1" applyAlignment="1">
      <alignment horizontal="left" vertical="center" wrapText="1"/>
    </xf>
    <xf numFmtId="164" fontId="44" fillId="2" borderId="3" xfId="0" quotePrefix="1" applyNumberFormat="1" applyFont="1" applyFill="1" applyBorder="1" applyAlignment="1">
      <alignment horizontal="center" vertical="center" wrapText="1"/>
    </xf>
    <xf numFmtId="0" fontId="42" fillId="2" borderId="3" xfId="0" quotePrefix="1" applyFont="1" applyFill="1" applyBorder="1" applyAlignment="1">
      <alignment horizontal="left" vertical="center"/>
    </xf>
    <xf numFmtId="0" fontId="46" fillId="2" borderId="3" xfId="0" quotePrefix="1" applyFont="1" applyFill="1" applyBorder="1" applyAlignment="1">
      <alignment horizontal="left" vertical="center"/>
    </xf>
    <xf numFmtId="0" fontId="44" fillId="7" borderId="3" xfId="0" quotePrefix="1" applyFont="1" applyFill="1" applyBorder="1" applyAlignment="1">
      <alignment horizontal="left" vertical="center"/>
    </xf>
    <xf numFmtId="0" fontId="42" fillId="7" borderId="3" xfId="0" quotePrefix="1" applyFont="1" applyFill="1" applyBorder="1" applyAlignment="1">
      <alignment horizontal="left" vertical="center"/>
    </xf>
    <xf numFmtId="0" fontId="44" fillId="7" borderId="1" xfId="0" quotePrefix="1" applyFont="1" applyFill="1" applyBorder="1" applyAlignment="1">
      <alignment horizontal="left" vertical="center"/>
    </xf>
    <xf numFmtId="164" fontId="44" fillId="7" borderId="3" xfId="0" quotePrefix="1" applyNumberFormat="1" applyFont="1" applyFill="1" applyBorder="1" applyAlignment="1">
      <alignment horizontal="center" vertical="center"/>
    </xf>
    <xf numFmtId="164" fontId="45" fillId="7" borderId="3" xfId="0" applyNumberFormat="1" applyFont="1" applyFill="1" applyBorder="1" applyAlignment="1">
      <alignment horizontal="center" vertical="center"/>
    </xf>
    <xf numFmtId="0" fontId="42" fillId="3" borderId="3" xfId="0" quotePrefix="1" applyFont="1" applyFill="1" applyBorder="1" applyAlignment="1">
      <alignment horizontal="left" vertical="center"/>
    </xf>
    <xf numFmtId="0" fontId="44" fillId="3" borderId="3" xfId="0" quotePrefix="1" applyFont="1" applyFill="1" applyBorder="1" applyAlignment="1">
      <alignment horizontal="left" vertical="center"/>
    </xf>
    <xf numFmtId="0" fontId="42" fillId="3" borderId="1" xfId="0" quotePrefix="1" applyFont="1" applyFill="1" applyBorder="1" applyAlignment="1">
      <alignment horizontal="left" vertical="center"/>
    </xf>
    <xf numFmtId="164" fontId="42" fillId="3" borderId="3" xfId="0" quotePrefix="1" applyNumberFormat="1" applyFont="1" applyFill="1" applyBorder="1" applyAlignment="1">
      <alignment horizontal="center" vertical="center"/>
    </xf>
    <xf numFmtId="3" fontId="25" fillId="6" borderId="9" xfId="0" applyNumberFormat="1" applyFont="1" applyFill="1" applyBorder="1" applyAlignment="1">
      <alignment horizontal="left" vertical="center"/>
    </xf>
    <xf numFmtId="164" fontId="45" fillId="2" borderId="3" xfId="0" applyNumberFormat="1" applyFont="1" applyFill="1" applyBorder="1" applyAlignment="1">
      <alignment horizontal="center" vertical="center" wrapText="1"/>
    </xf>
    <xf numFmtId="164" fontId="45" fillId="3" borderId="3" xfId="0" applyNumberFormat="1" applyFont="1" applyFill="1" applyBorder="1" applyAlignment="1">
      <alignment horizontal="center" vertical="center"/>
    </xf>
    <xf numFmtId="0" fontId="42" fillId="3" borderId="3" xfId="0" applyFont="1" applyFill="1" applyBorder="1" applyAlignment="1">
      <alignment horizontal="left" vertical="center"/>
    </xf>
    <xf numFmtId="0" fontId="42" fillId="3" borderId="1" xfId="0" applyFont="1" applyFill="1" applyBorder="1" applyAlignment="1">
      <alignment vertical="center" wrapText="1"/>
    </xf>
    <xf numFmtId="164" fontId="42" fillId="3" borderId="3" xfId="0" applyNumberFormat="1" applyFont="1" applyFill="1" applyBorder="1" applyAlignment="1">
      <alignment horizontal="center" vertical="center" wrapText="1"/>
    </xf>
    <xf numFmtId="164" fontId="40" fillId="3" borderId="3" xfId="0" applyNumberFormat="1" applyFont="1" applyFill="1" applyBorder="1" applyAlignment="1">
      <alignment horizontal="center" vertical="center" wrapText="1"/>
    </xf>
    <xf numFmtId="3" fontId="28" fillId="19" borderId="8" xfId="0" applyNumberFormat="1" applyFont="1" applyFill="1" applyBorder="1" applyAlignment="1">
      <alignment horizontal="center" vertical="center" wrapText="1"/>
    </xf>
    <xf numFmtId="165" fontId="28" fillId="19" borderId="8" xfId="0" applyNumberFormat="1" applyFont="1" applyFill="1" applyBorder="1" applyAlignment="1">
      <alignment horizontal="center" vertical="center" wrapText="1"/>
    </xf>
    <xf numFmtId="3" fontId="28" fillId="4" borderId="8" xfId="0" applyNumberFormat="1" applyFont="1" applyFill="1" applyBorder="1" applyAlignment="1">
      <alignment horizontal="center" vertical="center"/>
    </xf>
    <xf numFmtId="49" fontId="28" fillId="19" borderId="8" xfId="0" applyNumberFormat="1" applyFont="1" applyFill="1" applyBorder="1" applyAlignment="1">
      <alignment horizontal="center" vertical="center"/>
    </xf>
    <xf numFmtId="3" fontId="47" fillId="4" borderId="8" xfId="0" applyNumberFormat="1" applyFont="1" applyFill="1" applyBorder="1" applyAlignment="1">
      <alignment horizontal="center" vertical="center"/>
    </xf>
    <xf numFmtId="3" fontId="28" fillId="19" borderId="8" xfId="0" applyNumberFormat="1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 wrapText="1"/>
    </xf>
    <xf numFmtId="3" fontId="28" fillId="12" borderId="6" xfId="0" applyNumberFormat="1" applyFont="1" applyFill="1" applyBorder="1" applyAlignment="1">
      <alignment horizontal="left" vertical="center"/>
    </xf>
    <xf numFmtId="164" fontId="18" fillId="11" borderId="6" xfId="0" applyNumberFormat="1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3" fontId="16" fillId="9" borderId="24" xfId="0" applyNumberFormat="1" applyFont="1" applyFill="1" applyBorder="1" applyAlignment="1">
      <alignment horizontal="left" vertical="center"/>
    </xf>
    <xf numFmtId="164" fontId="18" fillId="9" borderId="24" xfId="0" applyNumberFormat="1" applyFont="1" applyFill="1" applyBorder="1" applyAlignment="1">
      <alignment horizontal="center" vertical="center" wrapText="1"/>
    </xf>
    <xf numFmtId="2" fontId="18" fillId="9" borderId="24" xfId="0" applyNumberFormat="1" applyFont="1" applyFill="1" applyBorder="1" applyAlignment="1">
      <alignment horizontal="center" vertical="center" wrapText="1"/>
    </xf>
    <xf numFmtId="164" fontId="18" fillId="4" borderId="20" xfId="0" applyNumberFormat="1" applyFont="1" applyFill="1" applyBorder="1" applyAlignment="1">
      <alignment horizontal="center" vertical="center" wrapText="1"/>
    </xf>
    <xf numFmtId="2" fontId="18" fillId="4" borderId="20" xfId="0" applyNumberFormat="1" applyFont="1" applyFill="1" applyBorder="1" applyAlignment="1">
      <alignment horizontal="center" vertical="center" wrapText="1"/>
    </xf>
    <xf numFmtId="165" fontId="28" fillId="19" borderId="8" xfId="0" applyNumberFormat="1" applyFont="1" applyFill="1" applyBorder="1" applyAlignment="1">
      <alignment horizontal="center" vertical="center"/>
    </xf>
    <xf numFmtId="3" fontId="16" fillId="25" borderId="6" xfId="0" applyNumberFormat="1" applyFont="1" applyFill="1" applyBorder="1" applyAlignment="1">
      <alignment horizontal="left" vertical="center"/>
    </xf>
    <xf numFmtId="165" fontId="16" fillId="25" borderId="6" xfId="0" applyNumberFormat="1" applyFont="1" applyFill="1" applyBorder="1" applyAlignment="1">
      <alignment horizontal="center" vertical="center"/>
    </xf>
    <xf numFmtId="2" fontId="18" fillId="25" borderId="6" xfId="0" applyNumberFormat="1" applyFont="1" applyFill="1" applyBorder="1" applyAlignment="1">
      <alignment horizontal="center" vertical="center" wrapText="1"/>
    </xf>
    <xf numFmtId="0" fontId="16" fillId="25" borderId="6" xfId="0" applyFont="1" applyFill="1" applyBorder="1" applyAlignment="1">
      <alignment horizontal="left" vertical="center" wrapText="1"/>
    </xf>
    <xf numFmtId="165" fontId="16" fillId="25" borderId="6" xfId="0" applyNumberFormat="1" applyFont="1" applyFill="1" applyBorder="1" applyAlignment="1">
      <alignment horizontal="center" vertical="center" wrapText="1"/>
    </xf>
    <xf numFmtId="3" fontId="16" fillId="25" borderId="6" xfId="0" applyNumberFormat="1" applyFont="1" applyFill="1" applyBorder="1" applyAlignment="1">
      <alignment horizontal="left" vertical="center" wrapText="1"/>
    </xf>
    <xf numFmtId="0" fontId="16" fillId="25" borderId="6" xfId="0" applyFont="1" applyFill="1" applyBorder="1" applyAlignment="1">
      <alignment horizontal="left" vertical="center"/>
    </xf>
    <xf numFmtId="164" fontId="18" fillId="25" borderId="6" xfId="0" applyNumberFormat="1" applyFont="1" applyFill="1" applyBorder="1" applyAlignment="1">
      <alignment horizontal="center" vertical="center" wrapText="1"/>
    </xf>
    <xf numFmtId="49" fontId="16" fillId="25" borderId="6" xfId="0" applyNumberFormat="1" applyFont="1" applyFill="1" applyBorder="1" applyAlignment="1">
      <alignment horizontal="left" vertical="center"/>
    </xf>
    <xf numFmtId="3" fontId="16" fillId="8" borderId="6" xfId="0" applyNumberFormat="1" applyFont="1" applyFill="1" applyBorder="1" applyAlignment="1">
      <alignment horizontal="left" vertical="center"/>
    </xf>
    <xf numFmtId="3" fontId="16" fillId="8" borderId="6" xfId="0" applyNumberFormat="1" applyFont="1" applyFill="1" applyBorder="1" applyAlignment="1">
      <alignment horizontal="left" vertical="center" wrapText="1"/>
    </xf>
    <xf numFmtId="165" fontId="16" fillId="8" borderId="6" xfId="0" applyNumberFormat="1" applyFont="1" applyFill="1" applyBorder="1" applyAlignment="1">
      <alignment horizontal="center" vertical="center" wrapText="1"/>
    </xf>
    <xf numFmtId="2" fontId="18" fillId="8" borderId="6" xfId="0" applyNumberFormat="1" applyFont="1" applyFill="1" applyBorder="1" applyAlignment="1">
      <alignment horizontal="center" vertical="center" wrapText="1"/>
    </xf>
    <xf numFmtId="3" fontId="28" fillId="26" borderId="6" xfId="0" applyNumberFormat="1" applyFont="1" applyFill="1" applyBorder="1" applyAlignment="1">
      <alignment horizontal="left" vertical="center"/>
    </xf>
    <xf numFmtId="165" fontId="28" fillId="8" borderId="6" xfId="0" applyNumberFormat="1" applyFont="1" applyFill="1" applyBorder="1" applyAlignment="1">
      <alignment horizontal="center" vertical="center"/>
    </xf>
    <xf numFmtId="3" fontId="28" fillId="8" borderId="6" xfId="0" applyNumberFormat="1" applyFont="1" applyFill="1" applyBorder="1" applyAlignment="1">
      <alignment horizontal="left" vertical="center"/>
    </xf>
    <xf numFmtId="0" fontId="28" fillId="8" borderId="6" xfId="0" applyFont="1" applyFill="1" applyBorder="1" applyAlignment="1">
      <alignment horizontal="left" vertical="center" wrapText="1"/>
    </xf>
    <xf numFmtId="165" fontId="28" fillId="8" borderId="6" xfId="0" applyNumberFormat="1" applyFont="1" applyFill="1" applyBorder="1" applyAlignment="1">
      <alignment horizontal="center" vertical="center" wrapText="1"/>
    </xf>
    <xf numFmtId="3" fontId="28" fillId="8" borderId="6" xfId="0" applyNumberFormat="1" applyFont="1" applyFill="1" applyBorder="1" applyAlignment="1">
      <alignment horizontal="left" vertical="center" wrapText="1"/>
    </xf>
    <xf numFmtId="0" fontId="16" fillId="8" borderId="6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1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8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49" fontId="28" fillId="19" borderId="8" xfId="0" applyNumberFormat="1" applyFont="1" applyFill="1" applyBorder="1" applyAlignment="1">
      <alignment horizontal="center" vertical="center"/>
    </xf>
    <xf numFmtId="49" fontId="29" fillId="19" borderId="8" xfId="0" applyNumberFormat="1" applyFont="1" applyFill="1" applyBorder="1" applyAlignment="1">
      <alignment horizontal="center" vertical="center"/>
    </xf>
    <xf numFmtId="3" fontId="28" fillId="19" borderId="13" xfId="0" applyNumberFormat="1" applyFont="1" applyFill="1" applyBorder="1" applyAlignment="1">
      <alignment horizontal="right" vertical="center"/>
    </xf>
    <xf numFmtId="0" fontId="47" fillId="4" borderId="14" xfId="0" applyFont="1" applyFill="1" applyBorder="1" applyAlignment="1">
      <alignment horizontal="right" vertical="center"/>
    </xf>
    <xf numFmtId="0" fontId="47" fillId="4" borderId="15" xfId="0" applyFont="1" applyFill="1" applyBorder="1" applyAlignment="1">
      <alignment horizontal="right" vertical="center"/>
    </xf>
    <xf numFmtId="3" fontId="28" fillId="13" borderId="9" xfId="0" applyNumberFormat="1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28" fillId="2" borderId="13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  <xf numFmtId="0" fontId="28" fillId="2" borderId="15" xfId="1" applyFont="1" applyFill="1" applyBorder="1" applyAlignment="1">
      <alignment horizontal="center" vertical="center"/>
    </xf>
    <xf numFmtId="3" fontId="28" fillId="6" borderId="13" xfId="0" applyNumberFormat="1" applyFont="1" applyFill="1" applyBorder="1" applyAlignment="1">
      <alignment horizontal="center" vertical="center" wrapText="1"/>
    </xf>
    <xf numFmtId="3" fontId="28" fillId="6" borderId="14" xfId="0" applyNumberFormat="1" applyFont="1" applyFill="1" applyBorder="1" applyAlignment="1">
      <alignment horizontal="center" vertical="center" wrapText="1"/>
    </xf>
    <xf numFmtId="3" fontId="28" fillId="6" borderId="15" xfId="0" applyNumberFormat="1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3" fontId="28" fillId="19" borderId="8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0" fillId="23" borderId="1" xfId="0" applyFont="1" applyFill="1" applyBorder="1" applyAlignment="1">
      <alignment horizontal="right" vertical="center" wrapText="1"/>
    </xf>
    <xf numFmtId="0" fontId="25" fillId="23" borderId="2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4" fontId="43" fillId="0" borderId="8" xfId="0" applyNumberFormat="1" applyFont="1" applyBorder="1" applyAlignment="1">
      <alignment horizontal="center" vertical="center" wrapText="1"/>
    </xf>
    <xf numFmtId="2" fontId="43" fillId="0" borderId="8" xfId="0" applyNumberFormat="1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2" fontId="43" fillId="0" borderId="3" xfId="0" applyNumberFormat="1" applyFont="1" applyBorder="1" applyAlignment="1">
      <alignment horizontal="center" vertical="center" wrapText="1"/>
    </xf>
  </cellXfs>
  <cellStyles count="2">
    <cellStyle name="Normalno" xfId="0" builtinId="0"/>
    <cellStyle name="Normalno 2" xfId="1" xr:uid="{EE9DC77C-0F6C-4D9B-883B-3A2A518A2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esktop/3.%20GODI&#352;NJE%20IZVR&#352;ENJE%20FINANCIJSKOG%20PLANA%20ZA%20202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Račun prihoda i rashoda "/>
      <sheetName val=" Račun P i R po izvorima"/>
      <sheetName val="Rashodi prema funkcijskoj kl"/>
      <sheetName val="Račun financiranja"/>
      <sheetName val="POSEBNI DIO"/>
    </sheetNames>
    <sheetDataSet>
      <sheetData sheetId="0"/>
      <sheetData sheetId="1"/>
      <sheetData sheetId="2"/>
      <sheetData sheetId="3"/>
      <sheetData sheetId="4"/>
      <sheetData sheetId="5">
        <row r="12">
          <cell r="C12">
            <v>1024.56</v>
          </cell>
          <cell r="D12">
            <v>1024.56</v>
          </cell>
        </row>
        <row r="16">
          <cell r="C16">
            <v>5391.7</v>
          </cell>
          <cell r="D16">
            <v>1200</v>
          </cell>
        </row>
        <row r="18">
          <cell r="C18">
            <v>2560.64</v>
          </cell>
          <cell r="D18">
            <v>1871.94</v>
          </cell>
        </row>
        <row r="24">
          <cell r="C24">
            <v>4911.8</v>
          </cell>
          <cell r="D24">
            <v>4911.8</v>
          </cell>
        </row>
        <row r="29">
          <cell r="C29">
            <v>6343.44</v>
          </cell>
          <cell r="D29">
            <v>5803.48</v>
          </cell>
        </row>
        <row r="33">
          <cell r="C33">
            <v>121.71</v>
          </cell>
          <cell r="D33">
            <v>121.71</v>
          </cell>
        </row>
        <row r="40">
          <cell r="C40">
            <v>774</v>
          </cell>
          <cell r="D40">
            <v>0</v>
          </cell>
        </row>
        <row r="44">
          <cell r="C44">
            <v>3184.5</v>
          </cell>
          <cell r="D44">
            <v>1935</v>
          </cell>
        </row>
        <row r="58">
          <cell r="C58">
            <v>386.68</v>
          </cell>
          <cell r="D58">
            <v>108.18</v>
          </cell>
        </row>
        <row r="63">
          <cell r="C63">
            <v>10</v>
          </cell>
          <cell r="D63">
            <v>0</v>
          </cell>
        </row>
        <row r="79">
          <cell r="C79">
            <v>729.96</v>
          </cell>
          <cell r="D79">
            <v>729.96</v>
          </cell>
        </row>
        <row r="84">
          <cell r="C84">
            <v>27740.41</v>
          </cell>
          <cell r="D84">
            <v>24898.880000000001</v>
          </cell>
        </row>
        <row r="103">
          <cell r="C103">
            <v>440</v>
          </cell>
          <cell r="D103">
            <v>438.40000000000003</v>
          </cell>
        </row>
        <row r="108">
          <cell r="C108">
            <v>33740.639999999999</v>
          </cell>
          <cell r="D108">
            <v>33740.639999999999</v>
          </cell>
        </row>
        <row r="115">
          <cell r="C115">
            <v>3840.49</v>
          </cell>
          <cell r="D115">
            <v>1743.1799999999998</v>
          </cell>
        </row>
        <row r="124">
          <cell r="C124">
            <v>1114.75</v>
          </cell>
          <cell r="D124">
            <v>1019.8700000000001</v>
          </cell>
        </row>
        <row r="128">
          <cell r="C128">
            <v>21.39</v>
          </cell>
          <cell r="D128">
            <v>21.39</v>
          </cell>
        </row>
        <row r="135">
          <cell r="C135">
            <v>56</v>
          </cell>
          <cell r="D135">
            <v>56</v>
          </cell>
        </row>
        <row r="139">
          <cell r="D139">
            <v>8894.52</v>
          </cell>
        </row>
        <row r="141">
          <cell r="C141">
            <v>8894.52</v>
          </cell>
        </row>
        <row r="146">
          <cell r="C146">
            <v>6316.92</v>
          </cell>
          <cell r="D146">
            <v>5779.2</v>
          </cell>
        </row>
        <row r="150">
          <cell r="C150">
            <v>121.2</v>
          </cell>
          <cell r="D150">
            <v>121.2</v>
          </cell>
        </row>
        <row r="159">
          <cell r="C159">
            <v>5570.75</v>
          </cell>
          <cell r="D159">
            <v>5570.74</v>
          </cell>
        </row>
        <row r="163">
          <cell r="C163">
            <v>24313.55</v>
          </cell>
          <cell r="D163">
            <v>22813.45</v>
          </cell>
        </row>
        <row r="167">
          <cell r="C167">
            <v>233.98</v>
          </cell>
          <cell r="D167">
            <v>233.98</v>
          </cell>
        </row>
        <row r="172">
          <cell r="C172">
            <v>638092.59</v>
          </cell>
          <cell r="D172">
            <v>636138.74</v>
          </cell>
        </row>
        <row r="176">
          <cell r="C176">
            <v>21000</v>
          </cell>
          <cell r="D176">
            <v>15208.16</v>
          </cell>
        </row>
        <row r="190">
          <cell r="C190">
            <v>0</v>
          </cell>
          <cell r="D190">
            <v>309.63</v>
          </cell>
        </row>
        <row r="194">
          <cell r="C194">
            <v>0</v>
          </cell>
        </row>
        <row r="195">
          <cell r="D195">
            <v>0</v>
          </cell>
        </row>
        <row r="201">
          <cell r="C201">
            <v>30.1</v>
          </cell>
          <cell r="D201">
            <v>30.1</v>
          </cell>
        </row>
        <row r="205">
          <cell r="D205">
            <v>109.19</v>
          </cell>
        </row>
        <row r="212">
          <cell r="C212">
            <v>300</v>
          </cell>
          <cell r="D212">
            <v>300</v>
          </cell>
        </row>
        <row r="217">
          <cell r="C217">
            <v>1375</v>
          </cell>
          <cell r="D217">
            <v>1375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workbookViewId="0">
      <selection activeCell="G8" sqref="G8"/>
    </sheetView>
  </sheetViews>
  <sheetFormatPr defaultRowHeight="14.4"/>
  <cols>
    <col min="5" max="7" width="25.33203125" customWidth="1"/>
    <col min="8" max="8" width="23.44140625" customWidth="1"/>
    <col min="9" max="11" width="25.33203125" customWidth="1"/>
  </cols>
  <sheetData>
    <row r="1" spans="1:11" ht="23.4" customHeight="1">
      <c r="A1" s="286" t="s">
        <v>316</v>
      </c>
      <c r="B1" s="292"/>
      <c r="C1" s="292"/>
      <c r="D1" s="292"/>
      <c r="E1" s="292"/>
      <c r="F1" s="292"/>
      <c r="G1" s="292"/>
      <c r="H1" s="292"/>
      <c r="I1" s="292"/>
      <c r="J1" s="292"/>
      <c r="K1" s="66"/>
    </row>
    <row r="2" spans="1:11" ht="17.399999999999999">
      <c r="A2" s="286" t="s">
        <v>318</v>
      </c>
      <c r="B2" s="292"/>
      <c r="C2" s="292"/>
      <c r="D2" s="292"/>
      <c r="E2" s="292"/>
      <c r="F2" s="292"/>
      <c r="G2" s="292"/>
      <c r="H2" s="292"/>
      <c r="I2" s="292"/>
      <c r="J2" s="292"/>
      <c r="K2" s="1"/>
    </row>
    <row r="3" spans="1:11" ht="15.6">
      <c r="A3" s="286" t="s">
        <v>27</v>
      </c>
      <c r="B3" s="287"/>
      <c r="C3" s="287"/>
      <c r="D3" s="287"/>
      <c r="E3" s="287"/>
      <c r="F3" s="287"/>
      <c r="G3" s="287"/>
      <c r="H3" s="287"/>
      <c r="I3" s="287"/>
      <c r="J3" s="287"/>
      <c r="K3" s="83"/>
    </row>
    <row r="4" spans="1:11" ht="17.399999999999999">
      <c r="A4" s="1"/>
      <c r="B4" s="1"/>
      <c r="C4" s="1"/>
      <c r="D4" s="1"/>
      <c r="E4" s="1"/>
      <c r="F4" s="1"/>
      <c r="G4" s="1"/>
      <c r="H4" s="1"/>
      <c r="I4" s="1"/>
      <c r="J4" s="2"/>
      <c r="K4" s="2"/>
    </row>
    <row r="5" spans="1:11" ht="18" customHeight="1">
      <c r="A5" s="286" t="s">
        <v>33</v>
      </c>
      <c r="B5" s="288"/>
      <c r="C5" s="288"/>
      <c r="D5" s="288"/>
      <c r="E5" s="288"/>
      <c r="F5" s="288"/>
      <c r="G5" s="288"/>
      <c r="H5" s="288"/>
      <c r="I5" s="288"/>
      <c r="J5" s="288"/>
      <c r="K5" s="84"/>
    </row>
    <row r="6" spans="1:11" ht="15" thickBot="1">
      <c r="A6" s="290">
        <v>1</v>
      </c>
      <c r="B6" s="291"/>
      <c r="C6" s="291"/>
      <c r="D6" s="291"/>
      <c r="E6" s="291"/>
      <c r="F6" s="3">
        <v>2</v>
      </c>
      <c r="G6" s="3">
        <v>3</v>
      </c>
      <c r="H6" s="3">
        <v>4</v>
      </c>
      <c r="I6" s="3">
        <v>5</v>
      </c>
      <c r="J6" s="3">
        <v>6</v>
      </c>
    </row>
    <row r="7" spans="1:11" ht="27" thickBot="1">
      <c r="A7" s="9"/>
      <c r="B7" s="10"/>
      <c r="C7" s="10"/>
      <c r="D7" s="11"/>
      <c r="E7" s="12"/>
      <c r="F7" s="79" t="s">
        <v>215</v>
      </c>
      <c r="G7" s="79" t="s">
        <v>214</v>
      </c>
      <c r="H7" s="79" t="s">
        <v>218</v>
      </c>
      <c r="I7" s="79" t="s">
        <v>216</v>
      </c>
      <c r="J7" s="79" t="s">
        <v>217</v>
      </c>
    </row>
    <row r="8" spans="1:11">
      <c r="A8" s="298" t="s">
        <v>0</v>
      </c>
      <c r="B8" s="294"/>
      <c r="C8" s="294"/>
      <c r="D8" s="294"/>
      <c r="E8" s="299"/>
      <c r="F8" s="19">
        <f>F9+F10</f>
        <v>635889.06999999995</v>
      </c>
      <c r="G8" s="19">
        <f>G9+0</f>
        <v>791536.21</v>
      </c>
      <c r="H8" s="19">
        <f t="shared" ref="H8" si="0">H9+H10</f>
        <v>779663.13</v>
      </c>
      <c r="I8" s="80">
        <f>SUM(H8/F8*100)</f>
        <v>122.60992786053077</v>
      </c>
      <c r="J8" s="80">
        <f>SUM(H8/G8*100)</f>
        <v>98.499995344496</v>
      </c>
    </row>
    <row r="9" spans="1:11">
      <c r="A9" s="300" t="s">
        <v>114</v>
      </c>
      <c r="B9" s="297"/>
      <c r="C9" s="297"/>
      <c r="D9" s="297"/>
      <c r="E9" s="301"/>
      <c r="F9" s="20">
        <v>635889.06999999995</v>
      </c>
      <c r="G9" s="20">
        <v>791536.21</v>
      </c>
      <c r="H9" s="20">
        <v>779663.13</v>
      </c>
      <c r="I9" s="191">
        <f t="shared" ref="I9:I13" si="1">SUM(H9/F9*100)</f>
        <v>122.60992786053077</v>
      </c>
      <c r="J9" s="191">
        <f t="shared" ref="J9:J13" si="2">SUM(H9/G9*100)</f>
        <v>98.499995344496</v>
      </c>
    </row>
    <row r="10" spans="1:11">
      <c r="A10" s="302" t="s">
        <v>115</v>
      </c>
      <c r="B10" s="301"/>
      <c r="C10" s="301"/>
      <c r="D10" s="301"/>
      <c r="E10" s="301"/>
      <c r="F10" s="20">
        <v>0</v>
      </c>
      <c r="G10" s="20">
        <v>0</v>
      </c>
      <c r="H10" s="20">
        <v>0</v>
      </c>
      <c r="I10" s="191" t="e">
        <f t="shared" si="1"/>
        <v>#DIV/0!</v>
      </c>
      <c r="J10" s="191" t="e">
        <f t="shared" si="2"/>
        <v>#DIV/0!</v>
      </c>
    </row>
    <row r="11" spans="1:11">
      <c r="A11" s="13" t="s">
        <v>2</v>
      </c>
      <c r="B11" s="15"/>
      <c r="C11" s="15"/>
      <c r="D11" s="15"/>
      <c r="E11" s="15"/>
      <c r="F11" s="19">
        <f>F12+F13</f>
        <v>636542.87</v>
      </c>
      <c r="G11" s="19">
        <f>SUM(G12:G13)</f>
        <v>798750.47</v>
      </c>
      <c r="H11" s="19">
        <f t="shared" ref="H11" si="3">H12+H13</f>
        <v>776508.9</v>
      </c>
      <c r="I11" s="80">
        <f t="shared" si="1"/>
        <v>121.98846874209745</v>
      </c>
      <c r="J11" s="80">
        <f t="shared" si="2"/>
        <v>97.21545453362927</v>
      </c>
    </row>
    <row r="12" spans="1:11">
      <c r="A12" s="296" t="s">
        <v>116</v>
      </c>
      <c r="B12" s="297"/>
      <c r="C12" s="297"/>
      <c r="D12" s="297"/>
      <c r="E12" s="297"/>
      <c r="F12" s="20">
        <v>628437.68000000005</v>
      </c>
      <c r="G12" s="20">
        <v>791695.53</v>
      </c>
      <c r="H12" s="20">
        <v>769144.34</v>
      </c>
      <c r="I12" s="191">
        <f t="shared" si="1"/>
        <v>122.3899146212875</v>
      </c>
      <c r="J12" s="191">
        <f t="shared" si="2"/>
        <v>97.151532483706191</v>
      </c>
    </row>
    <row r="13" spans="1:11">
      <c r="A13" s="302" t="s">
        <v>117</v>
      </c>
      <c r="B13" s="301"/>
      <c r="C13" s="301"/>
      <c r="D13" s="301"/>
      <c r="E13" s="301"/>
      <c r="F13" s="20">
        <v>8105.19</v>
      </c>
      <c r="G13" s="20">
        <v>7054.94</v>
      </c>
      <c r="H13" s="20">
        <v>7364.56</v>
      </c>
      <c r="I13" s="191">
        <f t="shared" si="1"/>
        <v>90.862274665985638</v>
      </c>
      <c r="J13" s="191">
        <f t="shared" si="2"/>
        <v>104.38869784859972</v>
      </c>
    </row>
    <row r="14" spans="1:11">
      <c r="A14" s="293" t="s">
        <v>3</v>
      </c>
      <c r="B14" s="294"/>
      <c r="C14" s="294"/>
      <c r="D14" s="294"/>
      <c r="E14" s="294"/>
      <c r="F14" s="19">
        <f>F8-F11</f>
        <v>-653.80000000004657</v>
      </c>
      <c r="G14" s="19">
        <f t="shared" ref="G14:H14" si="4">G8-G11</f>
        <v>-7214.2600000000093</v>
      </c>
      <c r="H14" s="19">
        <f t="shared" si="4"/>
        <v>3154.2299999999814</v>
      </c>
      <c r="I14" s="80">
        <f>SUM(H14/F14*100)</f>
        <v>-482.44570204951918</v>
      </c>
      <c r="J14" s="80">
        <f>SUM(H14/G14*100)</f>
        <v>-43.722155841347238</v>
      </c>
    </row>
    <row r="15" spans="1:11" ht="17.399999999999999">
      <c r="A15" s="1"/>
      <c r="B15" s="7"/>
      <c r="C15" s="7"/>
      <c r="D15" s="7"/>
      <c r="E15" s="7"/>
      <c r="F15" s="7"/>
      <c r="G15" s="7"/>
      <c r="H15" s="7"/>
      <c r="I15" s="8"/>
      <c r="J15" s="8"/>
      <c r="K15" s="8"/>
    </row>
    <row r="16" spans="1:11" ht="18" customHeight="1">
      <c r="A16" s="286" t="s">
        <v>34</v>
      </c>
      <c r="B16" s="289"/>
      <c r="C16" s="289"/>
      <c r="D16" s="289"/>
      <c r="E16" s="289"/>
      <c r="F16" s="289"/>
      <c r="G16" s="289"/>
      <c r="H16" s="289"/>
      <c r="I16" s="289"/>
      <c r="J16" s="289"/>
      <c r="K16" s="81"/>
    </row>
    <row r="17" spans="1:11" ht="18" thickBot="1">
      <c r="A17" s="1"/>
      <c r="B17" s="7"/>
      <c r="C17" s="7"/>
      <c r="D17" s="7"/>
      <c r="E17" s="7"/>
      <c r="F17" s="7"/>
      <c r="G17" s="7"/>
      <c r="H17" s="7"/>
      <c r="I17" s="8"/>
      <c r="J17" s="8"/>
      <c r="K17" s="8"/>
    </row>
    <row r="18" spans="1:11" ht="27" thickBot="1">
      <c r="A18" s="9"/>
      <c r="B18" s="10"/>
      <c r="C18" s="10"/>
      <c r="D18" s="11"/>
      <c r="E18" s="12"/>
      <c r="F18" s="79" t="s">
        <v>215</v>
      </c>
      <c r="G18" s="79" t="s">
        <v>214</v>
      </c>
      <c r="H18" s="79" t="s">
        <v>218</v>
      </c>
      <c r="I18" s="79" t="s">
        <v>216</v>
      </c>
      <c r="J18" s="79" t="s">
        <v>217</v>
      </c>
    </row>
    <row r="19" spans="1:11" ht="15.75" customHeight="1">
      <c r="A19" s="302" t="s">
        <v>118</v>
      </c>
      <c r="B19" s="301"/>
      <c r="C19" s="301"/>
      <c r="D19" s="301"/>
      <c r="E19" s="301"/>
      <c r="F19" s="20">
        <v>0</v>
      </c>
      <c r="G19" s="20">
        <v>0</v>
      </c>
      <c r="H19" s="20">
        <v>0</v>
      </c>
      <c r="I19" s="20">
        <v>0</v>
      </c>
      <c r="J19" s="21">
        <v>0</v>
      </c>
    </row>
    <row r="20" spans="1:11">
      <c r="A20" s="302" t="s">
        <v>119</v>
      </c>
      <c r="B20" s="301"/>
      <c r="C20" s="301"/>
      <c r="D20" s="301"/>
      <c r="E20" s="301"/>
      <c r="F20" s="20">
        <v>0</v>
      </c>
      <c r="G20" s="20">
        <v>0</v>
      </c>
      <c r="H20" s="20">
        <v>0</v>
      </c>
      <c r="I20" s="20">
        <v>0</v>
      </c>
      <c r="J20" s="21">
        <v>0</v>
      </c>
    </row>
    <row r="21" spans="1:11">
      <c r="A21" s="293" t="s">
        <v>4</v>
      </c>
      <c r="B21" s="294"/>
      <c r="C21" s="294"/>
      <c r="D21" s="294"/>
      <c r="E21" s="294"/>
      <c r="F21" s="19">
        <f>F19-F20</f>
        <v>0</v>
      </c>
      <c r="G21" s="19">
        <f t="shared" ref="G21" si="5">G19-G20</f>
        <v>0</v>
      </c>
      <c r="H21" s="19">
        <f t="shared" ref="H21:J21" si="6">H19-H20</f>
        <v>0</v>
      </c>
      <c r="I21" s="19">
        <f t="shared" si="6"/>
        <v>0</v>
      </c>
      <c r="J21" s="19">
        <f t="shared" si="6"/>
        <v>0</v>
      </c>
    </row>
    <row r="22" spans="1:11">
      <c r="A22" s="293" t="s">
        <v>5</v>
      </c>
      <c r="B22" s="294"/>
      <c r="C22" s="294"/>
      <c r="D22" s="294"/>
      <c r="E22" s="294"/>
      <c r="F22" s="19">
        <v>0</v>
      </c>
      <c r="G22" s="19">
        <v>0</v>
      </c>
      <c r="H22" s="19">
        <v>0</v>
      </c>
      <c r="I22" s="19">
        <v>0</v>
      </c>
      <c r="J22" s="19">
        <v>0</v>
      </c>
    </row>
    <row r="23" spans="1:11" ht="17.399999999999999">
      <c r="A23" s="6"/>
      <c r="B23" s="7"/>
      <c r="C23" s="7"/>
      <c r="D23" s="7"/>
      <c r="E23" s="7"/>
      <c r="F23" s="7"/>
      <c r="G23" s="7"/>
      <c r="H23" s="7"/>
      <c r="I23" s="8"/>
      <c r="J23" s="8"/>
      <c r="K23" s="8"/>
    </row>
    <row r="24" spans="1:11" ht="15.6" customHeight="1"/>
    <row r="25" spans="1:11">
      <c r="A25" s="295"/>
      <c r="B25" s="295"/>
      <c r="C25" s="295"/>
      <c r="D25" s="295"/>
      <c r="E25" s="295"/>
      <c r="F25" s="295"/>
      <c r="G25" s="295"/>
      <c r="H25" s="295"/>
      <c r="I25" s="295"/>
      <c r="J25" s="295"/>
      <c r="K25" s="295"/>
    </row>
    <row r="26" spans="1:11" ht="23.25" customHeight="1"/>
    <row r="27" spans="1:11" ht="25.2" customHeight="1"/>
    <row r="28" spans="1:11" ht="20.399999999999999" customHeight="1"/>
    <row r="29" spans="1:11" ht="25.5" customHeight="1"/>
    <row r="30" spans="1:11" ht="15" customHeight="1"/>
    <row r="31" spans="1:11" ht="11.25" customHeight="1"/>
    <row r="32" spans="1:11" ht="29.25" customHeight="1"/>
    <row r="35" ht="27" customHeight="1"/>
    <row r="37" ht="21.6" customHeight="1"/>
  </sheetData>
  <mergeCells count="17">
    <mergeCell ref="A22:E22"/>
    <mergeCell ref="A25:K25"/>
    <mergeCell ref="A12:E12"/>
    <mergeCell ref="A8:E8"/>
    <mergeCell ref="A9:E9"/>
    <mergeCell ref="A10:E10"/>
    <mergeCell ref="A19:E19"/>
    <mergeCell ref="A20:E20"/>
    <mergeCell ref="A21:E21"/>
    <mergeCell ref="A13:E13"/>
    <mergeCell ref="A14:E14"/>
    <mergeCell ref="A3:J3"/>
    <mergeCell ref="A5:J5"/>
    <mergeCell ref="A16:J16"/>
    <mergeCell ref="A6:E6"/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G8 G11" formula="1"/>
    <ignoredError sqref="I10:J1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92CE-3ED9-42ED-9A44-F844B2C1A8A5}">
  <dimension ref="A1:I85"/>
  <sheetViews>
    <sheetView workbookViewId="0">
      <selection activeCell="D15" sqref="D15"/>
    </sheetView>
  </sheetViews>
  <sheetFormatPr defaultRowHeight="14.4"/>
  <cols>
    <col min="1" max="1" width="16" bestFit="1" customWidth="1"/>
    <col min="2" max="2" width="20.77734375" customWidth="1"/>
    <col min="3" max="3" width="2.33203125" customWidth="1"/>
    <col min="4" max="4" width="50.21875" customWidth="1"/>
    <col min="5" max="5" width="16.21875" bestFit="1" customWidth="1"/>
    <col min="6" max="6" width="16.33203125" bestFit="1" customWidth="1"/>
    <col min="7" max="7" width="16.21875" bestFit="1" customWidth="1"/>
    <col min="8" max="9" width="17" bestFit="1" customWidth="1"/>
  </cols>
  <sheetData>
    <row r="1" spans="1:9" ht="16.2" thickBot="1">
      <c r="A1" s="311" t="s">
        <v>315</v>
      </c>
      <c r="B1" s="312"/>
      <c r="C1" s="312"/>
      <c r="D1" s="312"/>
      <c r="E1" s="312"/>
      <c r="F1" s="312"/>
      <c r="G1" s="312"/>
      <c r="H1" s="312"/>
      <c r="I1" s="313"/>
    </row>
    <row r="2" spans="1:9" ht="16.2" thickBot="1">
      <c r="A2" s="314" t="s">
        <v>317</v>
      </c>
      <c r="B2" s="315"/>
      <c r="C2" s="315"/>
      <c r="D2" s="315"/>
      <c r="E2" s="315"/>
      <c r="F2" s="315"/>
      <c r="G2" s="315"/>
      <c r="H2" s="315"/>
      <c r="I2" s="316"/>
    </row>
    <row r="3" spans="1:9" ht="25.2" customHeight="1" thickBot="1">
      <c r="A3" s="314" t="s">
        <v>318</v>
      </c>
      <c r="B3" s="319"/>
      <c r="C3" s="319"/>
      <c r="D3" s="319"/>
      <c r="E3" s="319"/>
      <c r="F3" s="319"/>
      <c r="G3" s="319"/>
      <c r="H3" s="319"/>
      <c r="I3" s="320"/>
    </row>
    <row r="4" spans="1:9" ht="29.4" thickBot="1">
      <c r="A4" s="187" t="s">
        <v>8</v>
      </c>
      <c r="B4" s="187" t="s">
        <v>229</v>
      </c>
      <c r="C4" s="187"/>
      <c r="D4" s="188" t="s">
        <v>29</v>
      </c>
      <c r="E4" s="189" t="s">
        <v>215</v>
      </c>
      <c r="F4" s="190" t="s">
        <v>214</v>
      </c>
      <c r="G4" s="189" t="s">
        <v>218</v>
      </c>
      <c r="H4" s="190" t="s">
        <v>216</v>
      </c>
      <c r="I4" s="190" t="s">
        <v>217</v>
      </c>
    </row>
    <row r="5" spans="1:9" ht="15" thickBot="1">
      <c r="A5" s="317">
        <v>1</v>
      </c>
      <c r="B5" s="317"/>
      <c r="C5" s="317"/>
      <c r="D5" s="317"/>
      <c r="E5" s="102">
        <v>2</v>
      </c>
      <c r="F5" s="103">
        <v>3</v>
      </c>
      <c r="G5" s="103">
        <v>4</v>
      </c>
      <c r="H5" s="102" t="s">
        <v>230</v>
      </c>
      <c r="I5" s="104" t="s">
        <v>231</v>
      </c>
    </row>
    <row r="6" spans="1:9" ht="27" customHeight="1" thickBot="1">
      <c r="A6" s="246">
        <v>6</v>
      </c>
      <c r="B6" s="318" t="s">
        <v>232</v>
      </c>
      <c r="C6" s="318"/>
      <c r="D6" s="318"/>
      <c r="E6" s="247">
        <f>E7+E19+E22+E28</f>
        <v>635889.06999999995</v>
      </c>
      <c r="F6" s="247">
        <f>SUM(F7+F16+F19+F22+F28)</f>
        <v>791536.21</v>
      </c>
      <c r="G6" s="247">
        <f>G7+G19+G22+G28</f>
        <v>779663.13</v>
      </c>
      <c r="H6" s="248">
        <f t="shared" ref="H6:H31" si="0">SUM(G6/E6*100)</f>
        <v>122.60992786053077</v>
      </c>
      <c r="I6" s="248">
        <f>SUM(G6/F6*100)</f>
        <v>98.499995344496</v>
      </c>
    </row>
    <row r="7" spans="1:9" ht="29.4" thickBot="1">
      <c r="A7" s="105"/>
      <c r="B7" s="106">
        <v>63</v>
      </c>
      <c r="C7" s="107"/>
      <c r="D7" s="108" t="s">
        <v>36</v>
      </c>
      <c r="E7" s="109">
        <f>E10+E13</f>
        <v>550497.1</v>
      </c>
      <c r="F7" s="109">
        <v>699512.1</v>
      </c>
      <c r="G7" s="109">
        <f>G8+G10+G13</f>
        <v>694131.61</v>
      </c>
      <c r="H7" s="110">
        <f t="shared" si="0"/>
        <v>126.09178322646932</v>
      </c>
      <c r="I7" s="110">
        <f>SUM(G7/F7*100)</f>
        <v>99.230822454679483</v>
      </c>
    </row>
    <row r="8" spans="1:9" ht="15" thickBot="1">
      <c r="A8" s="111"/>
      <c r="B8" s="112" t="s">
        <v>233</v>
      </c>
      <c r="C8" s="112"/>
      <c r="D8" s="113" t="s">
        <v>234</v>
      </c>
      <c r="E8" s="114">
        <f>SUM(E9)</f>
        <v>0</v>
      </c>
      <c r="F8" s="114"/>
      <c r="G8" s="114">
        <f t="shared" ref="G8" si="1">SUM(G9)</f>
        <v>0</v>
      </c>
      <c r="H8" s="96" t="e">
        <f t="shared" si="0"/>
        <v>#DIV/0!</v>
      </c>
      <c r="I8" s="110" t="e">
        <f t="shared" ref="I8:I31" si="2">SUM(G8/F8*100)</f>
        <v>#DIV/0!</v>
      </c>
    </row>
    <row r="9" spans="1:9" ht="15" thickBot="1">
      <c r="A9" s="115"/>
      <c r="B9" s="116" t="s">
        <v>235</v>
      </c>
      <c r="C9" s="115"/>
      <c r="D9" s="117" t="s">
        <v>236</v>
      </c>
      <c r="E9" s="118">
        <v>0</v>
      </c>
      <c r="F9" s="119"/>
      <c r="G9" s="118">
        <v>0</v>
      </c>
      <c r="H9" s="96" t="e">
        <f t="shared" si="0"/>
        <v>#DIV/0!</v>
      </c>
      <c r="I9" s="110" t="e">
        <f t="shared" si="2"/>
        <v>#DIV/0!</v>
      </c>
    </row>
    <row r="10" spans="1:9" ht="29.4" thickBot="1">
      <c r="A10" s="120"/>
      <c r="B10" s="112" t="s">
        <v>237</v>
      </c>
      <c r="C10" s="111"/>
      <c r="D10" s="113" t="s">
        <v>238</v>
      </c>
      <c r="E10" s="114">
        <f>E11+E12</f>
        <v>546405.5</v>
      </c>
      <c r="F10" s="114"/>
      <c r="G10" s="114">
        <f>(SUM(G11:G12))</f>
        <v>678295.4</v>
      </c>
      <c r="H10" s="96">
        <f t="shared" si="0"/>
        <v>124.13773287421155</v>
      </c>
      <c r="I10" s="110" t="e">
        <f t="shared" si="2"/>
        <v>#DIV/0!</v>
      </c>
    </row>
    <row r="11" spans="1:9" ht="29.4" thickBot="1">
      <c r="A11" s="120"/>
      <c r="B11" s="121" t="s">
        <v>239</v>
      </c>
      <c r="C11" s="120"/>
      <c r="D11" s="122" t="s">
        <v>240</v>
      </c>
      <c r="E11" s="123">
        <v>540101.17000000004</v>
      </c>
      <c r="F11" s="119"/>
      <c r="G11" s="123">
        <v>672414.66</v>
      </c>
      <c r="H11" s="96">
        <f t="shared" si="0"/>
        <v>124.49790841963923</v>
      </c>
      <c r="I11" s="110" t="e">
        <f t="shared" si="2"/>
        <v>#DIV/0!</v>
      </c>
    </row>
    <row r="12" spans="1:9" ht="29.4" thickBot="1">
      <c r="A12" s="120"/>
      <c r="B12" s="121" t="s">
        <v>241</v>
      </c>
      <c r="C12" s="120"/>
      <c r="D12" s="122" t="s">
        <v>242</v>
      </c>
      <c r="E12" s="123">
        <v>6304.33</v>
      </c>
      <c r="F12" s="119"/>
      <c r="G12" s="123">
        <v>5880.74</v>
      </c>
      <c r="H12" s="96"/>
      <c r="I12" s="110" t="e">
        <f t="shared" si="2"/>
        <v>#DIV/0!</v>
      </c>
    </row>
    <row r="13" spans="1:9" ht="15" thickBot="1">
      <c r="A13" s="120"/>
      <c r="B13" s="124" t="s">
        <v>243</v>
      </c>
      <c r="C13" s="125"/>
      <c r="D13" s="126" t="s">
        <v>244</v>
      </c>
      <c r="E13" s="127">
        <f>SUM(E14:E15)</f>
        <v>4091.6000000000004</v>
      </c>
      <c r="F13" s="128"/>
      <c r="G13" s="127">
        <f>SUM(G14:G16)</f>
        <v>15836.210000000001</v>
      </c>
      <c r="H13" s="129"/>
      <c r="I13" s="110" t="e">
        <f t="shared" si="2"/>
        <v>#DIV/0!</v>
      </c>
    </row>
    <row r="14" spans="1:9" ht="15" thickBot="1">
      <c r="A14" s="120"/>
      <c r="B14" s="121" t="s">
        <v>245</v>
      </c>
      <c r="C14" s="120"/>
      <c r="D14" s="122" t="s">
        <v>244</v>
      </c>
      <c r="E14" s="123">
        <v>613.74</v>
      </c>
      <c r="F14" s="119"/>
      <c r="G14" s="123">
        <v>2375.44</v>
      </c>
      <c r="H14" s="96"/>
      <c r="I14" s="110" t="e">
        <f t="shared" si="2"/>
        <v>#DIV/0!</v>
      </c>
    </row>
    <row r="15" spans="1:9" ht="29.4" thickBot="1">
      <c r="A15" s="120"/>
      <c r="B15" s="121" t="s">
        <v>246</v>
      </c>
      <c r="C15" s="120"/>
      <c r="D15" s="122" t="s">
        <v>247</v>
      </c>
      <c r="E15" s="123">
        <v>3477.86</v>
      </c>
      <c r="F15" s="119"/>
      <c r="G15" s="123">
        <v>13460.74</v>
      </c>
      <c r="H15" s="96"/>
      <c r="I15" s="110" t="e">
        <f t="shared" si="2"/>
        <v>#DIV/0!</v>
      </c>
    </row>
    <row r="16" spans="1:9" ht="15" thickBot="1">
      <c r="A16" s="120"/>
      <c r="B16" s="130">
        <v>64</v>
      </c>
      <c r="C16" s="131"/>
      <c r="D16" s="132" t="s">
        <v>46</v>
      </c>
      <c r="E16" s="109">
        <v>0</v>
      </c>
      <c r="F16" s="109">
        <v>10</v>
      </c>
      <c r="G16" s="109">
        <v>0.03</v>
      </c>
      <c r="H16" s="110" t="e">
        <f t="shared" ref="H16" si="3">SUM(G16/E16*100)</f>
        <v>#DIV/0!</v>
      </c>
      <c r="I16" s="110">
        <f t="shared" si="2"/>
        <v>0.3</v>
      </c>
    </row>
    <row r="17" spans="1:9" ht="15" thickBot="1">
      <c r="A17" s="120"/>
      <c r="B17" s="133">
        <v>641</v>
      </c>
      <c r="C17" s="133"/>
      <c r="D17" s="134" t="s">
        <v>313</v>
      </c>
      <c r="E17" s="135">
        <f>SUM(E18)</f>
        <v>1692.62</v>
      </c>
      <c r="F17" s="136"/>
      <c r="G17" s="135">
        <f t="shared" ref="G17:G20" si="4">SUM(G18)</f>
        <v>0.03</v>
      </c>
      <c r="H17" s="96">
        <f t="shared" ref="H17:H18" si="5">SUM(G17/E17*100)</f>
        <v>1.7724001843296192E-3</v>
      </c>
      <c r="I17" s="110" t="e">
        <f t="shared" si="2"/>
        <v>#DIV/0!</v>
      </c>
    </row>
    <row r="18" spans="1:9" ht="15" thickBot="1">
      <c r="A18" s="120"/>
      <c r="B18" s="137">
        <v>6526</v>
      </c>
      <c r="C18" s="138"/>
      <c r="D18" s="139" t="s">
        <v>314</v>
      </c>
      <c r="E18" s="118">
        <v>1692.62</v>
      </c>
      <c r="F18" s="119"/>
      <c r="G18" s="118">
        <v>0.03</v>
      </c>
      <c r="H18" s="96">
        <f t="shared" si="5"/>
        <v>1.7724001843296192E-3</v>
      </c>
      <c r="I18" s="110" t="e">
        <f t="shared" si="2"/>
        <v>#DIV/0!</v>
      </c>
    </row>
    <row r="19" spans="1:9" ht="29.4" thickBot="1">
      <c r="A19" s="120"/>
      <c r="B19" s="130">
        <v>65</v>
      </c>
      <c r="C19" s="131"/>
      <c r="D19" s="132" t="s">
        <v>248</v>
      </c>
      <c r="E19" s="109">
        <f>SUM(E20)</f>
        <v>1692.62</v>
      </c>
      <c r="F19" s="109">
        <v>3100</v>
      </c>
      <c r="G19" s="109">
        <f t="shared" si="4"/>
        <v>1255.18</v>
      </c>
      <c r="H19" s="110">
        <f t="shared" si="0"/>
        <v>74.156042112228391</v>
      </c>
      <c r="I19" s="110">
        <f t="shared" si="2"/>
        <v>40.489677419354841</v>
      </c>
    </row>
    <row r="20" spans="1:9" ht="15" thickBot="1">
      <c r="A20" s="120"/>
      <c r="B20" s="133">
        <v>652</v>
      </c>
      <c r="C20" s="133"/>
      <c r="D20" s="134" t="s">
        <v>249</v>
      </c>
      <c r="E20" s="135">
        <f>SUM(E21)</f>
        <v>1692.62</v>
      </c>
      <c r="F20" s="136"/>
      <c r="G20" s="135">
        <f t="shared" si="4"/>
        <v>1255.18</v>
      </c>
      <c r="H20" s="96">
        <f t="shared" si="0"/>
        <v>74.156042112228391</v>
      </c>
      <c r="I20" s="110" t="e">
        <f t="shared" si="2"/>
        <v>#DIV/0!</v>
      </c>
    </row>
    <row r="21" spans="1:9" ht="15" thickBot="1">
      <c r="A21" s="120"/>
      <c r="B21" s="137">
        <v>6413</v>
      </c>
      <c r="C21" s="138"/>
      <c r="D21" s="139" t="s">
        <v>250</v>
      </c>
      <c r="E21" s="118">
        <v>1692.62</v>
      </c>
      <c r="F21" s="119"/>
      <c r="G21" s="118">
        <v>1255.18</v>
      </c>
      <c r="H21" s="96">
        <f t="shared" si="0"/>
        <v>74.156042112228391</v>
      </c>
      <c r="I21" s="110" t="e">
        <f t="shared" si="2"/>
        <v>#DIV/0!</v>
      </c>
    </row>
    <row r="22" spans="1:9" ht="29.4" thickBot="1">
      <c r="A22" s="120"/>
      <c r="B22" s="106">
        <v>66</v>
      </c>
      <c r="C22" s="107"/>
      <c r="D22" s="108" t="s">
        <v>251</v>
      </c>
      <c r="E22" s="140">
        <f>E23+E25</f>
        <v>36</v>
      </c>
      <c r="F22" s="140">
        <v>1950.75</v>
      </c>
      <c r="G22" s="140">
        <f>SUM(G25+G23)</f>
        <v>1950.75</v>
      </c>
      <c r="H22" s="110">
        <f t="shared" si="0"/>
        <v>5418.75</v>
      </c>
      <c r="I22" s="110">
        <f t="shared" si="2"/>
        <v>100</v>
      </c>
    </row>
    <row r="23" spans="1:9" ht="15" thickBot="1">
      <c r="A23" s="120"/>
      <c r="B23" s="112" t="s">
        <v>252</v>
      </c>
      <c r="C23" s="112"/>
      <c r="D23" s="113" t="s">
        <v>253</v>
      </c>
      <c r="E23" s="141">
        <f>SUM(E24)</f>
        <v>36</v>
      </c>
      <c r="F23" s="95"/>
      <c r="G23" s="141">
        <f t="shared" ref="G23" si="6">SUM(G24)</f>
        <v>275.75</v>
      </c>
      <c r="H23" s="96">
        <f t="shared" si="0"/>
        <v>765.97222222222229</v>
      </c>
      <c r="I23" s="110" t="e">
        <f t="shared" si="2"/>
        <v>#DIV/0!</v>
      </c>
    </row>
    <row r="24" spans="1:9" ht="15" thickBot="1">
      <c r="A24" s="120"/>
      <c r="B24" s="116" t="s">
        <v>254</v>
      </c>
      <c r="C24" s="142"/>
      <c r="D24" s="117" t="s">
        <v>255</v>
      </c>
      <c r="E24" s="143">
        <v>36</v>
      </c>
      <c r="F24" s="144"/>
      <c r="G24" s="143">
        <v>275.75</v>
      </c>
      <c r="H24" s="96">
        <f t="shared" si="0"/>
        <v>765.97222222222229</v>
      </c>
      <c r="I24" s="110" t="e">
        <f t="shared" si="2"/>
        <v>#DIV/0!</v>
      </c>
    </row>
    <row r="25" spans="1:9" ht="29.4" thickBot="1">
      <c r="A25" s="120"/>
      <c r="B25" s="145">
        <v>663</v>
      </c>
      <c r="C25" s="145"/>
      <c r="D25" s="146" t="s">
        <v>256</v>
      </c>
      <c r="E25" s="147">
        <f>SUM(E26:E27)</f>
        <v>0</v>
      </c>
      <c r="F25" s="148"/>
      <c r="G25" s="147">
        <f>SUM(G26:G27)</f>
        <v>1675</v>
      </c>
      <c r="H25" s="96" t="e">
        <f t="shared" si="0"/>
        <v>#DIV/0!</v>
      </c>
      <c r="I25" s="110" t="e">
        <f t="shared" si="2"/>
        <v>#DIV/0!</v>
      </c>
    </row>
    <row r="26" spans="1:9" ht="15" thickBot="1">
      <c r="A26" s="120"/>
      <c r="B26" s="116">
        <v>6631</v>
      </c>
      <c r="C26" s="149"/>
      <c r="D26" s="150" t="s">
        <v>257</v>
      </c>
      <c r="E26" s="123">
        <v>0</v>
      </c>
      <c r="F26" s="119"/>
      <c r="G26" s="123">
        <v>300</v>
      </c>
      <c r="H26" s="96" t="e">
        <f t="shared" si="0"/>
        <v>#DIV/0!</v>
      </c>
      <c r="I26" s="110" t="e">
        <f t="shared" si="2"/>
        <v>#DIV/0!</v>
      </c>
    </row>
    <row r="27" spans="1:9" ht="15" thickBot="1">
      <c r="A27" s="120"/>
      <c r="B27" s="116" t="s">
        <v>258</v>
      </c>
      <c r="C27" s="149"/>
      <c r="D27" s="150" t="s">
        <v>259</v>
      </c>
      <c r="E27" s="123">
        <v>0</v>
      </c>
      <c r="F27" s="119"/>
      <c r="G27" s="123">
        <v>1375</v>
      </c>
      <c r="H27" s="96"/>
      <c r="I27" s="110" t="e">
        <f t="shared" si="2"/>
        <v>#DIV/0!</v>
      </c>
    </row>
    <row r="28" spans="1:9" ht="29.4" thickBot="1">
      <c r="A28" s="120"/>
      <c r="B28" s="106">
        <v>67</v>
      </c>
      <c r="C28" s="107"/>
      <c r="D28" s="108" t="s">
        <v>37</v>
      </c>
      <c r="E28" s="109">
        <f>SUM(E29)</f>
        <v>83663.350000000006</v>
      </c>
      <c r="F28" s="109">
        <v>86963.36</v>
      </c>
      <c r="G28" s="109">
        <f t="shared" ref="G28" si="7">SUM(G29)</f>
        <v>82325.590000000011</v>
      </c>
      <c r="H28" s="110">
        <f t="shared" si="0"/>
        <v>98.401020279489174</v>
      </c>
      <c r="I28" s="110">
        <f t="shared" si="2"/>
        <v>94.666983888387023</v>
      </c>
    </row>
    <row r="29" spans="1:9" ht="40.049999999999997" customHeight="1" thickBot="1">
      <c r="A29" s="120"/>
      <c r="B29" s="112" t="s">
        <v>260</v>
      </c>
      <c r="C29" s="112"/>
      <c r="D29" s="113" t="s">
        <v>261</v>
      </c>
      <c r="E29" s="135">
        <f>SUM(E30:E31)</f>
        <v>83663.350000000006</v>
      </c>
      <c r="F29" s="136"/>
      <c r="G29" s="135">
        <f t="shared" ref="G29" si="8">SUM(G30:G31)</f>
        <v>82325.590000000011</v>
      </c>
      <c r="H29" s="96">
        <f t="shared" si="0"/>
        <v>98.401020279489174</v>
      </c>
      <c r="I29" s="110" t="e">
        <f t="shared" si="2"/>
        <v>#DIV/0!</v>
      </c>
    </row>
    <row r="30" spans="1:9" ht="40.049999999999997" customHeight="1" thickBot="1">
      <c r="A30" s="120"/>
      <c r="B30" s="116" t="s">
        <v>262</v>
      </c>
      <c r="C30" s="142"/>
      <c r="D30" s="117" t="s">
        <v>263</v>
      </c>
      <c r="E30" s="118">
        <v>77766.16</v>
      </c>
      <c r="F30" s="119"/>
      <c r="G30" s="118">
        <v>82197.600000000006</v>
      </c>
      <c r="H30" s="96">
        <f t="shared" si="0"/>
        <v>105.69841689495792</v>
      </c>
      <c r="I30" s="110" t="e">
        <f t="shared" si="2"/>
        <v>#DIV/0!</v>
      </c>
    </row>
    <row r="31" spans="1:9" ht="40.049999999999997" customHeight="1" thickBot="1">
      <c r="A31" s="120"/>
      <c r="B31" s="116" t="s">
        <v>264</v>
      </c>
      <c r="C31" s="142"/>
      <c r="D31" s="117" t="s">
        <v>265</v>
      </c>
      <c r="E31" s="118">
        <v>5897.19</v>
      </c>
      <c r="F31" s="119"/>
      <c r="G31" s="118">
        <v>127.99</v>
      </c>
      <c r="H31" s="96">
        <f t="shared" si="0"/>
        <v>2.1703557117881567</v>
      </c>
      <c r="I31" s="110" t="e">
        <f t="shared" si="2"/>
        <v>#DIV/0!</v>
      </c>
    </row>
    <row r="32" spans="1:9" ht="40.049999999999997" customHeight="1" thickBot="1">
      <c r="A32" s="151"/>
      <c r="B32" s="151"/>
      <c r="C32" s="151"/>
      <c r="D32" s="151"/>
      <c r="E32" s="151"/>
      <c r="F32" s="151"/>
      <c r="G32" s="151"/>
      <c r="H32" s="151"/>
      <c r="I32" s="151"/>
    </row>
    <row r="33" spans="1:9" ht="40.049999999999997" customHeight="1" thickBot="1">
      <c r="A33" s="308" t="s">
        <v>266</v>
      </c>
      <c r="B33" s="309"/>
      <c r="C33" s="309"/>
      <c r="D33" s="309"/>
      <c r="E33" s="309"/>
      <c r="F33" s="309"/>
      <c r="G33" s="309"/>
      <c r="H33" s="309"/>
      <c r="I33" s="310"/>
    </row>
    <row r="34" spans="1:9" ht="28.2" thickBot="1">
      <c r="A34" s="152" t="s">
        <v>8</v>
      </c>
      <c r="B34" s="152" t="s">
        <v>312</v>
      </c>
      <c r="C34" s="152"/>
      <c r="D34" s="153" t="s">
        <v>29</v>
      </c>
      <c r="E34" s="154" t="s">
        <v>215</v>
      </c>
      <c r="F34" s="155" t="s">
        <v>214</v>
      </c>
      <c r="G34" s="154" t="s">
        <v>218</v>
      </c>
      <c r="H34" s="155" t="s">
        <v>216</v>
      </c>
      <c r="I34" s="155" t="s">
        <v>217</v>
      </c>
    </row>
    <row r="35" spans="1:9" ht="24.6" customHeight="1" thickBot="1">
      <c r="A35" s="156">
        <v>1</v>
      </c>
      <c r="B35" s="156"/>
      <c r="C35" s="156"/>
      <c r="D35" s="156"/>
      <c r="E35" s="102">
        <v>2</v>
      </c>
      <c r="F35" s="103">
        <v>3</v>
      </c>
      <c r="G35" s="103">
        <v>4</v>
      </c>
      <c r="H35" s="102" t="s">
        <v>230</v>
      </c>
      <c r="I35" s="104" t="s">
        <v>231</v>
      </c>
    </row>
    <row r="36" spans="1:9" ht="22.2" customHeight="1" thickBot="1">
      <c r="A36" s="249">
        <v>3</v>
      </c>
      <c r="B36" s="303" t="s">
        <v>16</v>
      </c>
      <c r="C36" s="303"/>
      <c r="D36" s="303"/>
      <c r="E36" s="247">
        <f>E37+E44+E71+E75</f>
        <v>628437.68000000005</v>
      </c>
      <c r="F36" s="247">
        <f>F37+F44+F75+F71</f>
        <v>791695.52999999991</v>
      </c>
      <c r="G36" s="247">
        <f>G37+G44+G71+G75</f>
        <v>769144.34000000008</v>
      </c>
      <c r="H36" s="250">
        <f t="shared" ref="H36:H77" si="9">SUM(G36/E36*100)</f>
        <v>122.38991462128752</v>
      </c>
      <c r="I36" s="250">
        <f>SUM(G36/F36*100)</f>
        <v>97.151532483706234</v>
      </c>
    </row>
    <row r="37" spans="1:9" ht="15" thickBot="1">
      <c r="A37" s="159"/>
      <c r="B37" s="160">
        <v>31</v>
      </c>
      <c r="C37" s="159"/>
      <c r="D37" s="161" t="s">
        <v>17</v>
      </c>
      <c r="E37" s="162">
        <f>E38+E40+E42</f>
        <v>508113.95999999996</v>
      </c>
      <c r="F37" s="109">
        <v>671065.72</v>
      </c>
      <c r="G37" s="162">
        <f>G38+G40+G42</f>
        <v>663747.6100000001</v>
      </c>
      <c r="H37" s="163">
        <f t="shared" si="9"/>
        <v>130.62967409909388</v>
      </c>
      <c r="I37" s="163">
        <f>SUM(G37/F37*100)</f>
        <v>98.909479387503225</v>
      </c>
    </row>
    <row r="38" spans="1:9" ht="15" thickBot="1">
      <c r="A38" s="159"/>
      <c r="B38" s="164">
        <v>311</v>
      </c>
      <c r="C38" s="120"/>
      <c r="D38" s="111" t="s">
        <v>267</v>
      </c>
      <c r="E38" s="147">
        <f>E39+0</f>
        <v>459639.17</v>
      </c>
      <c r="F38" s="148"/>
      <c r="G38" s="147">
        <f>0+G39</f>
        <v>548066.05000000005</v>
      </c>
      <c r="H38" s="163">
        <f t="shared" si="9"/>
        <v>119.23832557612531</v>
      </c>
      <c r="I38" s="163" t="e">
        <f t="shared" ref="I38:I77" si="10">SUM(G38/F38*100)</f>
        <v>#DIV/0!</v>
      </c>
    </row>
    <row r="39" spans="1:9" ht="15" thickBot="1">
      <c r="A39" s="159"/>
      <c r="B39" s="165">
        <v>3111</v>
      </c>
      <c r="C39" s="115"/>
      <c r="D39" s="115" t="s">
        <v>268</v>
      </c>
      <c r="E39" s="166">
        <v>459639.17</v>
      </c>
      <c r="F39" s="167"/>
      <c r="G39" s="166">
        <v>548066.05000000005</v>
      </c>
      <c r="H39" s="163">
        <f t="shared" si="9"/>
        <v>119.23832557612531</v>
      </c>
      <c r="I39" s="163" t="e">
        <f t="shared" si="10"/>
        <v>#DIV/0!</v>
      </c>
    </row>
    <row r="40" spans="1:9" ht="15" thickBot="1">
      <c r="A40" s="159"/>
      <c r="B40" s="168" t="s">
        <v>269</v>
      </c>
      <c r="C40" s="125"/>
      <c r="D40" s="125" t="s">
        <v>270</v>
      </c>
      <c r="E40" s="169">
        <f>E41</f>
        <v>25101.32</v>
      </c>
      <c r="F40" s="170"/>
      <c r="G40" s="169">
        <f>G41</f>
        <v>25018.63</v>
      </c>
      <c r="H40" s="163">
        <f t="shared" si="9"/>
        <v>99.67057509326203</v>
      </c>
      <c r="I40" s="163" t="e">
        <f t="shared" si="10"/>
        <v>#DIV/0!</v>
      </c>
    </row>
    <row r="41" spans="1:9" ht="15" thickBot="1">
      <c r="A41" s="159"/>
      <c r="B41" s="165" t="s">
        <v>271</v>
      </c>
      <c r="C41" s="115"/>
      <c r="D41" s="115" t="s">
        <v>270</v>
      </c>
      <c r="E41" s="166">
        <v>25101.32</v>
      </c>
      <c r="F41" s="167"/>
      <c r="G41" s="166">
        <v>25018.63</v>
      </c>
      <c r="H41" s="163">
        <f t="shared" si="9"/>
        <v>99.67057509326203</v>
      </c>
      <c r="I41" s="163" t="e">
        <f t="shared" si="10"/>
        <v>#DIV/0!</v>
      </c>
    </row>
    <row r="42" spans="1:9" ht="15" thickBot="1">
      <c r="A42" s="159"/>
      <c r="B42" s="112">
        <v>313</v>
      </c>
      <c r="C42" s="111"/>
      <c r="D42" s="111" t="s">
        <v>272</v>
      </c>
      <c r="E42" s="135">
        <f>SUM(E43:E43)</f>
        <v>23373.47</v>
      </c>
      <c r="F42" s="136"/>
      <c r="G42" s="135">
        <f>SUM(G43:G43)</f>
        <v>90662.93</v>
      </c>
      <c r="H42" s="163">
        <f t="shared" si="9"/>
        <v>387.88819118427853</v>
      </c>
      <c r="I42" s="163" t="e">
        <f t="shared" si="10"/>
        <v>#DIV/0!</v>
      </c>
    </row>
    <row r="43" spans="1:9" ht="15" thickBot="1">
      <c r="A43" s="159"/>
      <c r="B43" s="116">
        <v>3132</v>
      </c>
      <c r="C43" s="115"/>
      <c r="D43" s="115" t="s">
        <v>273</v>
      </c>
      <c r="E43" s="118">
        <v>23373.47</v>
      </c>
      <c r="F43" s="119"/>
      <c r="G43" s="118">
        <v>90662.93</v>
      </c>
      <c r="H43" s="163">
        <f t="shared" si="9"/>
        <v>387.88819118427853</v>
      </c>
      <c r="I43" s="163" t="e">
        <f t="shared" si="10"/>
        <v>#DIV/0!</v>
      </c>
    </row>
    <row r="44" spans="1:9" ht="15" thickBot="1">
      <c r="A44" s="159"/>
      <c r="B44" s="160">
        <v>32</v>
      </c>
      <c r="C44" s="159"/>
      <c r="D44" s="161" t="s">
        <v>30</v>
      </c>
      <c r="E44" s="162">
        <f>SUM(E45+E50+E57+E65)</f>
        <v>119712.56000000001</v>
      </c>
      <c r="F44" s="109">
        <v>119945.83</v>
      </c>
      <c r="G44" s="162">
        <f>G45+G50+G57+G65</f>
        <v>104724.34999999998</v>
      </c>
      <c r="H44" s="163">
        <f t="shared" si="9"/>
        <v>87.479835031512124</v>
      </c>
      <c r="I44" s="163">
        <f t="shared" si="10"/>
        <v>87.309704722540147</v>
      </c>
    </row>
    <row r="45" spans="1:9" ht="15" thickBot="1">
      <c r="A45" s="159"/>
      <c r="B45" s="164">
        <v>321</v>
      </c>
      <c r="C45" s="111"/>
      <c r="D45" s="111" t="s">
        <v>274</v>
      </c>
      <c r="E45" s="147">
        <f>SUM(E46:E49)</f>
        <v>15686.92</v>
      </c>
      <c r="F45" s="148"/>
      <c r="G45" s="147">
        <f>SUM(G46:G49)</f>
        <v>15868.08</v>
      </c>
      <c r="H45" s="163">
        <f t="shared" si="9"/>
        <v>101.15484747802628</v>
      </c>
      <c r="I45" s="163" t="e">
        <f t="shared" si="10"/>
        <v>#DIV/0!</v>
      </c>
    </row>
    <row r="46" spans="1:9" ht="15" thickBot="1">
      <c r="A46" s="159"/>
      <c r="B46" s="165" t="s">
        <v>275</v>
      </c>
      <c r="C46" s="115"/>
      <c r="D46" s="115" t="s">
        <v>146</v>
      </c>
      <c r="E46" s="166">
        <v>3278.19</v>
      </c>
      <c r="F46" s="167"/>
      <c r="G46" s="166">
        <v>2451.42</v>
      </c>
      <c r="H46" s="163">
        <f t="shared" si="9"/>
        <v>74.779680250382071</v>
      </c>
      <c r="I46" s="163" t="e">
        <f t="shared" si="10"/>
        <v>#DIV/0!</v>
      </c>
    </row>
    <row r="47" spans="1:9" ht="15" thickBot="1">
      <c r="A47" s="159"/>
      <c r="B47" s="165" t="s">
        <v>276</v>
      </c>
      <c r="C47" s="115"/>
      <c r="D47" s="171" t="s">
        <v>147</v>
      </c>
      <c r="E47" s="166">
        <v>11808.96</v>
      </c>
      <c r="F47" s="167"/>
      <c r="G47" s="166">
        <v>12047.98</v>
      </c>
      <c r="H47" s="163">
        <f t="shared" si="9"/>
        <v>102.02405630978512</v>
      </c>
      <c r="I47" s="163" t="e">
        <f t="shared" si="10"/>
        <v>#DIV/0!</v>
      </c>
    </row>
    <row r="48" spans="1:9" ht="15" thickBot="1">
      <c r="A48" s="159"/>
      <c r="B48" s="165" t="s">
        <v>277</v>
      </c>
      <c r="C48" s="115"/>
      <c r="D48" s="171" t="s">
        <v>168</v>
      </c>
      <c r="E48" s="166">
        <v>256.42</v>
      </c>
      <c r="F48" s="167"/>
      <c r="G48" s="166">
        <v>975.48</v>
      </c>
      <c r="H48" s="163">
        <f t="shared" si="9"/>
        <v>380.42274393573041</v>
      </c>
      <c r="I48" s="163" t="e">
        <f t="shared" si="10"/>
        <v>#DIV/0!</v>
      </c>
    </row>
    <row r="49" spans="1:9" ht="15" thickBot="1">
      <c r="A49" s="159"/>
      <c r="B49" s="165" t="s">
        <v>278</v>
      </c>
      <c r="C49" s="115"/>
      <c r="D49" s="171" t="s">
        <v>187</v>
      </c>
      <c r="E49" s="166">
        <v>343.35</v>
      </c>
      <c r="F49" s="167"/>
      <c r="G49" s="166">
        <v>393.2</v>
      </c>
      <c r="H49" s="163">
        <f t="shared" si="9"/>
        <v>114.51871268385028</v>
      </c>
      <c r="I49" s="163" t="e">
        <f t="shared" si="10"/>
        <v>#DIV/0!</v>
      </c>
    </row>
    <row r="50" spans="1:9" ht="15" thickBot="1">
      <c r="A50" s="159"/>
      <c r="B50" s="164">
        <v>322</v>
      </c>
      <c r="C50" s="111"/>
      <c r="D50" s="111" t="s">
        <v>279</v>
      </c>
      <c r="E50" s="141">
        <f>SUM(E51:E56)</f>
        <v>45745.880000000005</v>
      </c>
      <c r="F50" s="95"/>
      <c r="G50" s="141">
        <f>SUM(G51:G56)</f>
        <v>33811.840000000004</v>
      </c>
      <c r="H50" s="163">
        <f t="shared" si="9"/>
        <v>73.91231734967171</v>
      </c>
      <c r="I50" s="163" t="e">
        <f t="shared" si="10"/>
        <v>#DIV/0!</v>
      </c>
    </row>
    <row r="51" spans="1:9" ht="15" thickBot="1">
      <c r="A51" s="159"/>
      <c r="B51" s="165" t="s">
        <v>280</v>
      </c>
      <c r="C51" s="115"/>
      <c r="D51" s="115" t="s">
        <v>157</v>
      </c>
      <c r="E51" s="143">
        <v>5968.09</v>
      </c>
      <c r="F51" s="144"/>
      <c r="G51" s="143">
        <v>5279.37</v>
      </c>
      <c r="H51" s="163">
        <f t="shared" si="9"/>
        <v>88.459959551548323</v>
      </c>
      <c r="I51" s="163" t="e">
        <f t="shared" si="10"/>
        <v>#DIV/0!</v>
      </c>
    </row>
    <row r="52" spans="1:9" ht="15" thickBot="1">
      <c r="A52" s="159"/>
      <c r="B52" s="165" t="s">
        <v>281</v>
      </c>
      <c r="C52" s="115"/>
      <c r="D52" s="115" t="s">
        <v>158</v>
      </c>
      <c r="E52" s="143">
        <v>23185.55</v>
      </c>
      <c r="F52" s="144"/>
      <c r="G52" s="143">
        <v>23050.68</v>
      </c>
      <c r="H52" s="163">
        <f t="shared" si="9"/>
        <v>99.418301485192302</v>
      </c>
      <c r="I52" s="163" t="e">
        <f t="shared" si="10"/>
        <v>#DIV/0!</v>
      </c>
    </row>
    <row r="53" spans="1:9" ht="15" thickBot="1">
      <c r="A53" s="159"/>
      <c r="B53" s="165" t="s">
        <v>282</v>
      </c>
      <c r="C53" s="115"/>
      <c r="D53" s="115" t="s">
        <v>283</v>
      </c>
      <c r="E53" s="143">
        <v>9447.7999999999993</v>
      </c>
      <c r="F53" s="144"/>
      <c r="G53" s="143">
        <v>2172.0700000000002</v>
      </c>
      <c r="H53" s="163">
        <f t="shared" si="9"/>
        <v>22.990219945384112</v>
      </c>
      <c r="I53" s="163" t="e">
        <f t="shared" si="10"/>
        <v>#DIV/0!</v>
      </c>
    </row>
    <row r="54" spans="1:9" ht="15" thickBot="1">
      <c r="A54" s="159"/>
      <c r="B54" s="165" t="s">
        <v>284</v>
      </c>
      <c r="C54" s="115"/>
      <c r="D54" s="171" t="s">
        <v>170</v>
      </c>
      <c r="E54" s="143">
        <v>2673.18</v>
      </c>
      <c r="F54" s="144"/>
      <c r="G54" s="143">
        <v>1345.31</v>
      </c>
      <c r="H54" s="163">
        <f t="shared" si="9"/>
        <v>50.326203248565385</v>
      </c>
      <c r="I54" s="163" t="e">
        <f t="shared" si="10"/>
        <v>#DIV/0!</v>
      </c>
    </row>
    <row r="55" spans="1:9" ht="15" thickBot="1">
      <c r="A55" s="159"/>
      <c r="B55" s="165" t="s">
        <v>285</v>
      </c>
      <c r="C55" s="115"/>
      <c r="D55" s="171" t="s">
        <v>171</v>
      </c>
      <c r="E55" s="143">
        <v>4313.8999999999996</v>
      </c>
      <c r="F55" s="144"/>
      <c r="G55" s="143">
        <v>1886.93</v>
      </c>
      <c r="H55" s="163">
        <f t="shared" si="9"/>
        <v>43.740698671735558</v>
      </c>
      <c r="I55" s="163" t="e">
        <f t="shared" si="10"/>
        <v>#DIV/0!</v>
      </c>
    </row>
    <row r="56" spans="1:9" ht="15" thickBot="1">
      <c r="A56" s="159"/>
      <c r="B56" s="165" t="s">
        <v>286</v>
      </c>
      <c r="C56" s="115"/>
      <c r="D56" s="171" t="s">
        <v>287</v>
      </c>
      <c r="E56" s="143">
        <v>157.36000000000001</v>
      </c>
      <c r="F56" s="144"/>
      <c r="G56" s="143">
        <v>77.48</v>
      </c>
      <c r="H56" s="163">
        <f t="shared" si="9"/>
        <v>49.237417386883578</v>
      </c>
      <c r="I56" s="163" t="e">
        <f t="shared" si="10"/>
        <v>#DIV/0!</v>
      </c>
    </row>
    <row r="57" spans="1:9" ht="15" thickBot="1">
      <c r="A57" s="159"/>
      <c r="B57" s="133">
        <v>323</v>
      </c>
      <c r="C57" s="111"/>
      <c r="D57" s="172" t="s">
        <v>288</v>
      </c>
      <c r="E57" s="147">
        <f>SUM(E58:E64)</f>
        <v>54530.799999999996</v>
      </c>
      <c r="F57" s="148"/>
      <c r="G57" s="147">
        <f>SUM(G58:G64)</f>
        <v>49875.499999999985</v>
      </c>
      <c r="H57" s="163">
        <f t="shared" si="9"/>
        <v>91.462989723238948</v>
      </c>
      <c r="I57" s="163" t="e">
        <f t="shared" si="10"/>
        <v>#DIV/0!</v>
      </c>
    </row>
    <row r="58" spans="1:9" ht="15" thickBot="1">
      <c r="A58" s="159"/>
      <c r="B58" s="137" t="s">
        <v>289</v>
      </c>
      <c r="C58" s="115"/>
      <c r="D58" s="173" t="s">
        <v>173</v>
      </c>
      <c r="E58" s="166">
        <v>36582.39</v>
      </c>
      <c r="F58" s="167"/>
      <c r="G58" s="166">
        <v>36113.839999999997</v>
      </c>
      <c r="H58" s="163">
        <f t="shared" si="9"/>
        <v>98.719192485783452</v>
      </c>
      <c r="I58" s="163" t="e">
        <f t="shared" si="10"/>
        <v>#DIV/0!</v>
      </c>
    </row>
    <row r="59" spans="1:9" ht="15" thickBot="1">
      <c r="A59" s="159"/>
      <c r="B59" s="137" t="s">
        <v>290</v>
      </c>
      <c r="C59" s="115"/>
      <c r="D59" s="173" t="s">
        <v>291</v>
      </c>
      <c r="E59" s="166">
        <v>3537.09</v>
      </c>
      <c r="F59" s="167"/>
      <c r="G59" s="166">
        <v>1888.24</v>
      </c>
      <c r="H59" s="163">
        <f t="shared" si="9"/>
        <v>53.383996449058401</v>
      </c>
      <c r="I59" s="163" t="e">
        <f t="shared" si="10"/>
        <v>#DIV/0!</v>
      </c>
    </row>
    <row r="60" spans="1:9" ht="15" thickBot="1">
      <c r="A60" s="159"/>
      <c r="B60" s="137" t="s">
        <v>292</v>
      </c>
      <c r="C60" s="115"/>
      <c r="D60" s="173" t="s">
        <v>174</v>
      </c>
      <c r="E60" s="166">
        <v>2742.96</v>
      </c>
      <c r="F60" s="167"/>
      <c r="G60" s="166">
        <v>2568.11</v>
      </c>
      <c r="H60" s="163">
        <f t="shared" si="9"/>
        <v>93.625499460436899</v>
      </c>
      <c r="I60" s="163" t="e">
        <f t="shared" si="10"/>
        <v>#DIV/0!</v>
      </c>
    </row>
    <row r="61" spans="1:9" ht="15" thickBot="1">
      <c r="A61" s="159"/>
      <c r="B61" s="137">
        <v>3236</v>
      </c>
      <c r="C61" s="115"/>
      <c r="D61" s="173" t="s">
        <v>226</v>
      </c>
      <c r="E61" s="166">
        <v>1904.25</v>
      </c>
      <c r="F61" s="167"/>
      <c r="G61" s="166">
        <v>337.2</v>
      </c>
      <c r="H61" s="163">
        <f t="shared" si="9"/>
        <v>17.707758960220559</v>
      </c>
      <c r="I61" s="163" t="e">
        <f t="shared" si="10"/>
        <v>#DIV/0!</v>
      </c>
    </row>
    <row r="62" spans="1:9" ht="15" thickBot="1">
      <c r="A62" s="159"/>
      <c r="B62" s="137">
        <v>3237</v>
      </c>
      <c r="C62" s="115"/>
      <c r="D62" s="173" t="s">
        <v>172</v>
      </c>
      <c r="E62" s="166">
        <v>5943.14</v>
      </c>
      <c r="F62" s="167"/>
      <c r="G62" s="166">
        <v>5527.52</v>
      </c>
      <c r="H62" s="163">
        <f t="shared" si="9"/>
        <v>93.006727083662838</v>
      </c>
      <c r="I62" s="163" t="e">
        <f t="shared" si="10"/>
        <v>#DIV/0!</v>
      </c>
    </row>
    <row r="63" spans="1:9" ht="15" thickBot="1">
      <c r="A63" s="159"/>
      <c r="B63" s="137" t="s">
        <v>293</v>
      </c>
      <c r="C63" s="115"/>
      <c r="D63" s="173" t="s">
        <v>143</v>
      </c>
      <c r="E63" s="166">
        <v>2623.06</v>
      </c>
      <c r="F63" s="167"/>
      <c r="G63" s="166">
        <v>3172.46</v>
      </c>
      <c r="H63" s="163">
        <f t="shared" si="9"/>
        <v>120.9450031642433</v>
      </c>
      <c r="I63" s="163" t="e">
        <f t="shared" si="10"/>
        <v>#DIV/0!</v>
      </c>
    </row>
    <row r="64" spans="1:9" ht="15" thickBot="1">
      <c r="A64" s="159"/>
      <c r="B64" s="137" t="s">
        <v>294</v>
      </c>
      <c r="C64" s="115"/>
      <c r="D64" s="173" t="s">
        <v>227</v>
      </c>
      <c r="E64" s="166">
        <v>1197.9100000000001</v>
      </c>
      <c r="F64" s="167"/>
      <c r="G64" s="166">
        <v>268.13</v>
      </c>
      <c r="H64" s="163">
        <f t="shared" si="9"/>
        <v>22.383150654055811</v>
      </c>
      <c r="I64" s="163" t="e">
        <f t="shared" si="10"/>
        <v>#DIV/0!</v>
      </c>
    </row>
    <row r="65" spans="1:9" ht="15" thickBot="1">
      <c r="A65" s="159"/>
      <c r="B65" s="133">
        <v>329</v>
      </c>
      <c r="C65" s="111"/>
      <c r="D65" s="172" t="s">
        <v>148</v>
      </c>
      <c r="E65" s="147">
        <f>SUM(E66:E70)</f>
        <v>3748.96</v>
      </c>
      <c r="F65" s="148"/>
      <c r="G65" s="147">
        <f>SUM(G67:G70)</f>
        <v>5168.93</v>
      </c>
      <c r="H65" s="163">
        <f t="shared" si="9"/>
        <v>137.8763710469037</v>
      </c>
      <c r="I65" s="163" t="e">
        <f t="shared" si="10"/>
        <v>#DIV/0!</v>
      </c>
    </row>
    <row r="66" spans="1:9" ht="15" thickBot="1">
      <c r="A66" s="159"/>
      <c r="B66" s="137" t="s">
        <v>295</v>
      </c>
      <c r="C66" s="115"/>
      <c r="D66" s="173" t="s">
        <v>296</v>
      </c>
      <c r="E66" s="166">
        <v>0</v>
      </c>
      <c r="F66" s="167"/>
      <c r="G66" s="166">
        <v>0</v>
      </c>
      <c r="H66" s="163" t="e">
        <f t="shared" si="9"/>
        <v>#DIV/0!</v>
      </c>
      <c r="I66" s="163" t="e">
        <f t="shared" si="10"/>
        <v>#DIV/0!</v>
      </c>
    </row>
    <row r="67" spans="1:9" ht="15" thickBot="1">
      <c r="A67" s="159"/>
      <c r="B67" s="137" t="s">
        <v>297</v>
      </c>
      <c r="C67" s="115"/>
      <c r="D67" s="173" t="s">
        <v>176</v>
      </c>
      <c r="E67" s="166">
        <v>193.49</v>
      </c>
      <c r="F67" s="167"/>
      <c r="G67" s="166">
        <v>889.3</v>
      </c>
      <c r="H67" s="163">
        <f t="shared" si="9"/>
        <v>459.61031577859313</v>
      </c>
      <c r="I67" s="163" t="e">
        <f t="shared" si="10"/>
        <v>#DIV/0!</v>
      </c>
    </row>
    <row r="68" spans="1:9" ht="15" thickBot="1">
      <c r="A68" s="159"/>
      <c r="B68" s="137">
        <v>3294</v>
      </c>
      <c r="C68" s="115"/>
      <c r="D68" s="173" t="s">
        <v>298</v>
      </c>
      <c r="E68" s="166">
        <v>163.09</v>
      </c>
      <c r="F68" s="167"/>
      <c r="G68" s="166">
        <v>188.09</v>
      </c>
      <c r="H68" s="163">
        <f t="shared" si="9"/>
        <v>115.32895947023117</v>
      </c>
      <c r="I68" s="163" t="e">
        <f t="shared" si="10"/>
        <v>#DIV/0!</v>
      </c>
    </row>
    <row r="69" spans="1:9" ht="15" thickBot="1">
      <c r="A69" s="159"/>
      <c r="B69" s="174">
        <v>3295</v>
      </c>
      <c r="C69" s="115"/>
      <c r="D69" s="175" t="s">
        <v>188</v>
      </c>
      <c r="E69" s="166">
        <v>1680</v>
      </c>
      <c r="F69" s="167"/>
      <c r="G69" s="166">
        <v>1988</v>
      </c>
      <c r="H69" s="163">
        <f t="shared" si="9"/>
        <v>118.33333333333333</v>
      </c>
      <c r="I69" s="163" t="e">
        <f t="shared" si="10"/>
        <v>#DIV/0!</v>
      </c>
    </row>
    <row r="70" spans="1:9" ht="15" thickBot="1">
      <c r="A70" s="159"/>
      <c r="B70" s="174" t="s">
        <v>299</v>
      </c>
      <c r="C70" s="115"/>
      <c r="D70" s="175" t="s">
        <v>148</v>
      </c>
      <c r="E70" s="166">
        <v>1712.38</v>
      </c>
      <c r="F70" s="167"/>
      <c r="G70" s="166">
        <v>2103.54</v>
      </c>
      <c r="H70" s="163">
        <f t="shared" si="9"/>
        <v>122.84306053562877</v>
      </c>
      <c r="I70" s="163" t="e">
        <f t="shared" si="10"/>
        <v>#DIV/0!</v>
      </c>
    </row>
    <row r="71" spans="1:9" ht="15" thickBot="1">
      <c r="A71" s="159"/>
      <c r="B71" s="160">
        <v>34</v>
      </c>
      <c r="C71" s="159"/>
      <c r="D71" s="161" t="s">
        <v>60</v>
      </c>
      <c r="E71" s="162">
        <f>SUM(E72+0)</f>
        <v>377.43</v>
      </c>
      <c r="F71" s="109">
        <v>450</v>
      </c>
      <c r="G71" s="162">
        <f>G72</f>
        <v>438.40000000000003</v>
      </c>
      <c r="H71" s="163">
        <f t="shared" si="9"/>
        <v>116.15398881911878</v>
      </c>
      <c r="I71" s="163">
        <f t="shared" si="10"/>
        <v>97.422222222222231</v>
      </c>
    </row>
    <row r="72" spans="1:9" ht="15" thickBot="1">
      <c r="A72" s="159"/>
      <c r="B72" s="133">
        <v>343</v>
      </c>
      <c r="C72" s="111"/>
      <c r="D72" s="172" t="s">
        <v>300</v>
      </c>
      <c r="E72" s="147">
        <f>SUM(E73:E74)</f>
        <v>377.43</v>
      </c>
      <c r="F72" s="148"/>
      <c r="G72" s="147">
        <f>SUM(G73:G74)</f>
        <v>438.40000000000003</v>
      </c>
      <c r="H72" s="163">
        <f t="shared" si="9"/>
        <v>116.15398881911878</v>
      </c>
      <c r="I72" s="163" t="e">
        <f t="shared" si="10"/>
        <v>#DIV/0!</v>
      </c>
    </row>
    <row r="73" spans="1:9" ht="15" thickBot="1">
      <c r="A73" s="159"/>
      <c r="B73" s="137" t="s">
        <v>301</v>
      </c>
      <c r="C73" s="115"/>
      <c r="D73" s="173" t="s">
        <v>177</v>
      </c>
      <c r="E73" s="166">
        <v>377.43</v>
      </c>
      <c r="F73" s="167"/>
      <c r="G73" s="166">
        <v>437.48</v>
      </c>
      <c r="H73" s="163">
        <f t="shared" si="9"/>
        <v>115.91023501046551</v>
      </c>
      <c r="I73" s="163" t="e">
        <f t="shared" si="10"/>
        <v>#DIV/0!</v>
      </c>
    </row>
    <row r="74" spans="1:9" ht="15" thickBot="1">
      <c r="A74" s="159"/>
      <c r="B74" s="137">
        <v>3433</v>
      </c>
      <c r="C74" s="115"/>
      <c r="D74" s="173" t="s">
        <v>178</v>
      </c>
      <c r="E74" s="166">
        <v>0</v>
      </c>
      <c r="F74" s="167"/>
      <c r="G74" s="166">
        <v>0.92</v>
      </c>
      <c r="H74" s="163" t="e">
        <f t="shared" si="9"/>
        <v>#DIV/0!</v>
      </c>
      <c r="I74" s="163" t="e">
        <f t="shared" si="10"/>
        <v>#DIV/0!</v>
      </c>
    </row>
    <row r="75" spans="1:9" ht="15" thickBot="1">
      <c r="A75" s="159"/>
      <c r="B75" s="160" t="s">
        <v>302</v>
      </c>
      <c r="C75" s="159"/>
      <c r="D75" s="161" t="s">
        <v>62</v>
      </c>
      <c r="E75" s="162">
        <f>E76</f>
        <v>233.73</v>
      </c>
      <c r="F75" s="109">
        <v>233.98</v>
      </c>
      <c r="G75" s="162">
        <f>G76</f>
        <v>233.98</v>
      </c>
      <c r="H75" s="163">
        <f t="shared" si="9"/>
        <v>100.10696102340306</v>
      </c>
      <c r="I75" s="163">
        <f t="shared" si="10"/>
        <v>100</v>
      </c>
    </row>
    <row r="76" spans="1:9" ht="15" thickBot="1">
      <c r="A76" s="159"/>
      <c r="B76" s="133">
        <v>381</v>
      </c>
      <c r="C76" s="111"/>
      <c r="D76" s="172" t="s">
        <v>257</v>
      </c>
      <c r="E76" s="147">
        <f>E77</f>
        <v>233.73</v>
      </c>
      <c r="F76" s="148"/>
      <c r="G76" s="147">
        <f>G77</f>
        <v>233.98</v>
      </c>
      <c r="H76" s="163">
        <f t="shared" si="9"/>
        <v>100.10696102340306</v>
      </c>
      <c r="I76" s="163" t="e">
        <f t="shared" si="10"/>
        <v>#DIV/0!</v>
      </c>
    </row>
    <row r="77" spans="1:9" ht="21" customHeight="1" thickBot="1">
      <c r="A77" s="159"/>
      <c r="B77" s="137">
        <v>3812</v>
      </c>
      <c r="C77" s="115"/>
      <c r="D77" s="173" t="s">
        <v>303</v>
      </c>
      <c r="E77" s="166">
        <v>233.73</v>
      </c>
      <c r="F77" s="167"/>
      <c r="G77" s="166">
        <v>233.98</v>
      </c>
      <c r="H77" s="163">
        <f t="shared" si="9"/>
        <v>100.10696102340306</v>
      </c>
      <c r="I77" s="163" t="e">
        <f t="shared" si="10"/>
        <v>#DIV/0!</v>
      </c>
    </row>
    <row r="78" spans="1:9" ht="15" thickBot="1">
      <c r="A78" s="157">
        <v>4</v>
      </c>
      <c r="B78" s="304" t="s">
        <v>18</v>
      </c>
      <c r="C78" s="304"/>
      <c r="D78" s="304"/>
      <c r="E78" s="136">
        <f>E79</f>
        <v>8105.1900000000005</v>
      </c>
      <c r="F78" s="136">
        <f t="shared" ref="F78:G78" si="11">F79</f>
        <v>7054.94</v>
      </c>
      <c r="G78" s="136">
        <f t="shared" si="11"/>
        <v>7364.5599999999995</v>
      </c>
      <c r="H78" s="158">
        <f t="shared" ref="H78:H85" si="12">SUM(G78/E78*100)</f>
        <v>90.862274665985609</v>
      </c>
      <c r="I78" s="158">
        <f>SUM(G78/F78*100)</f>
        <v>104.3886978485997</v>
      </c>
    </row>
    <row r="79" spans="1:9" ht="15" thickBot="1">
      <c r="A79" s="159"/>
      <c r="B79" s="160">
        <v>42</v>
      </c>
      <c r="C79" s="159"/>
      <c r="D79" s="161" t="s">
        <v>304</v>
      </c>
      <c r="E79" s="162">
        <f>E80+E83</f>
        <v>8105.1900000000005</v>
      </c>
      <c r="F79" s="109">
        <v>7054.94</v>
      </c>
      <c r="G79" s="162">
        <f>G80+G83</f>
        <v>7364.5599999999995</v>
      </c>
      <c r="H79" s="163">
        <f t="shared" si="12"/>
        <v>90.862274665985609</v>
      </c>
      <c r="I79" s="163">
        <f>SUM(G79/F79*100)</f>
        <v>104.3886978485997</v>
      </c>
    </row>
    <row r="80" spans="1:9" ht="15" thickBot="1">
      <c r="A80" s="159"/>
      <c r="B80" s="164">
        <v>422</v>
      </c>
      <c r="C80" s="120"/>
      <c r="D80" s="111" t="s">
        <v>305</v>
      </c>
      <c r="E80" s="147">
        <f>SUM(E81:E82)</f>
        <v>1608.35</v>
      </c>
      <c r="F80" s="148"/>
      <c r="G80" s="147">
        <f>SUM(G81:G82)</f>
        <v>1484.19</v>
      </c>
      <c r="H80" s="163">
        <f t="shared" si="12"/>
        <v>92.280287250909325</v>
      </c>
      <c r="I80" s="163" t="e">
        <f t="shared" ref="I80:I84" si="13">SUM(G80/F80*100)</f>
        <v>#DIV/0!</v>
      </c>
    </row>
    <row r="81" spans="1:9" ht="15" thickBot="1">
      <c r="A81" s="159"/>
      <c r="B81" s="165" t="s">
        <v>306</v>
      </c>
      <c r="C81" s="115"/>
      <c r="D81" s="115" t="s">
        <v>164</v>
      </c>
      <c r="E81" s="166">
        <v>504.61</v>
      </c>
      <c r="F81" s="167"/>
      <c r="G81" s="166">
        <v>1484.19</v>
      </c>
      <c r="H81" s="163">
        <f t="shared" si="12"/>
        <v>294.12615683399059</v>
      </c>
      <c r="I81" s="163" t="e">
        <f t="shared" si="13"/>
        <v>#DIV/0!</v>
      </c>
    </row>
    <row r="82" spans="1:9" ht="15" thickBot="1">
      <c r="A82" s="159"/>
      <c r="B82" s="176" t="s">
        <v>307</v>
      </c>
      <c r="C82" s="177"/>
      <c r="D82" s="173" t="s">
        <v>308</v>
      </c>
      <c r="E82" s="118">
        <v>1103.74</v>
      </c>
      <c r="F82" s="119"/>
      <c r="G82" s="118">
        <v>0</v>
      </c>
      <c r="H82" s="163">
        <f t="shared" si="12"/>
        <v>0</v>
      </c>
      <c r="I82" s="163" t="e">
        <f t="shared" si="13"/>
        <v>#DIV/0!</v>
      </c>
    </row>
    <row r="83" spans="1:9" ht="40.049999999999997" customHeight="1" thickBot="1">
      <c r="A83" s="159"/>
      <c r="B83" s="124" t="s">
        <v>309</v>
      </c>
      <c r="C83" s="125"/>
      <c r="D83" s="178" t="s">
        <v>310</v>
      </c>
      <c r="E83" s="179">
        <f>E84</f>
        <v>6496.84</v>
      </c>
      <c r="F83" s="128"/>
      <c r="G83" s="179">
        <f>G84</f>
        <v>5880.37</v>
      </c>
      <c r="H83" s="163">
        <f t="shared" si="12"/>
        <v>90.511233153348385</v>
      </c>
      <c r="I83" s="163" t="e">
        <f t="shared" si="13"/>
        <v>#DIV/0!</v>
      </c>
    </row>
    <row r="84" spans="1:9" ht="15" thickBot="1">
      <c r="A84" s="177"/>
      <c r="B84" s="176" t="s">
        <v>311</v>
      </c>
      <c r="C84" s="177"/>
      <c r="D84" s="173" t="s">
        <v>183</v>
      </c>
      <c r="E84" s="118">
        <v>6496.84</v>
      </c>
      <c r="F84" s="119"/>
      <c r="G84" s="118">
        <v>5880.37</v>
      </c>
      <c r="H84" s="163">
        <f t="shared" si="12"/>
        <v>90.511233153348385</v>
      </c>
      <c r="I84" s="163" t="e">
        <f t="shared" si="13"/>
        <v>#DIV/0!</v>
      </c>
    </row>
    <row r="85" spans="1:9" ht="29.4" customHeight="1" thickBot="1">
      <c r="A85" s="251"/>
      <c r="B85" s="305" t="s">
        <v>22</v>
      </c>
      <c r="C85" s="306"/>
      <c r="D85" s="307"/>
      <c r="E85" s="264">
        <f>SUM(E36+E78)</f>
        <v>636542.87</v>
      </c>
      <c r="F85" s="264">
        <f>SUM(F36+F78)</f>
        <v>798750.46999999986</v>
      </c>
      <c r="G85" s="264">
        <f>SUM(G36+G78)</f>
        <v>776508.90000000014</v>
      </c>
      <c r="H85" s="250">
        <f t="shared" si="12"/>
        <v>121.98846874209748</v>
      </c>
      <c r="I85" s="250">
        <f>SUM(G85/F85*100)</f>
        <v>97.215454533629298</v>
      </c>
    </row>
  </sheetData>
  <mergeCells count="9">
    <mergeCell ref="B36:D36"/>
    <mergeCell ref="B78:D78"/>
    <mergeCell ref="B85:D85"/>
    <mergeCell ref="A33:I33"/>
    <mergeCell ref="A1:I1"/>
    <mergeCell ref="A2:I2"/>
    <mergeCell ref="A5:D5"/>
    <mergeCell ref="B6:D6"/>
    <mergeCell ref="A3:I3"/>
  </mergeCells>
  <pageMargins left="0.7" right="0.7" top="0.75" bottom="0.75" header="0.3" footer="0.3"/>
  <pageSetup paperSize="9" orientation="portrait" r:id="rId1"/>
  <ignoredErrors>
    <ignoredError sqref="F36 F6" formula="1"/>
    <ignoredError sqref="G6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8"/>
  <sheetViews>
    <sheetView workbookViewId="0">
      <selection activeCell="J68" sqref="J68"/>
    </sheetView>
  </sheetViews>
  <sheetFormatPr defaultRowHeight="14.4"/>
  <cols>
    <col min="1" max="1" width="7.44140625" bestFit="1" customWidth="1"/>
    <col min="2" max="2" width="8.44140625" bestFit="1" customWidth="1"/>
    <col min="3" max="3" width="5.44140625" bestFit="1" customWidth="1"/>
    <col min="4" max="4" width="59" customWidth="1"/>
    <col min="5" max="10" width="15.77734375" customWidth="1"/>
    <col min="12" max="12" width="10.109375" customWidth="1"/>
  </cols>
  <sheetData>
    <row r="1" spans="1:10" ht="15.6" customHeight="1">
      <c r="A1" s="323" t="s">
        <v>316</v>
      </c>
      <c r="B1" s="324"/>
      <c r="C1" s="324"/>
      <c r="D1" s="324"/>
      <c r="E1" s="324"/>
      <c r="F1" s="324"/>
      <c r="G1" s="324"/>
      <c r="H1" s="324"/>
      <c r="I1" s="324"/>
      <c r="J1" s="51"/>
    </row>
    <row r="2" spans="1:10" ht="18" customHeight="1">
      <c r="A2" s="323" t="s">
        <v>27</v>
      </c>
      <c r="B2" s="324"/>
      <c r="C2" s="324"/>
      <c r="D2" s="324"/>
      <c r="E2" s="324"/>
      <c r="F2" s="324"/>
      <c r="G2" s="324"/>
      <c r="H2" s="324"/>
      <c r="I2" s="324"/>
    </row>
    <row r="3" spans="1:10" ht="15.6" customHeight="1">
      <c r="A3" s="325" t="s">
        <v>318</v>
      </c>
      <c r="B3" s="326"/>
      <c r="C3" s="326"/>
      <c r="D3" s="326"/>
      <c r="E3" s="326"/>
      <c r="F3" s="326"/>
      <c r="G3" s="326"/>
      <c r="H3" s="326"/>
      <c r="I3" s="326"/>
      <c r="J3" s="51"/>
    </row>
    <row r="4" spans="1:10" ht="14.4" customHeight="1">
      <c r="A4" s="323" t="s">
        <v>7</v>
      </c>
      <c r="B4" s="324"/>
      <c r="C4" s="324"/>
      <c r="D4" s="324"/>
      <c r="E4" s="324"/>
      <c r="F4" s="324"/>
      <c r="G4" s="324"/>
      <c r="H4" s="324"/>
      <c r="I4" s="324"/>
    </row>
    <row r="5" spans="1:10" ht="6.6" customHeight="1">
      <c r="A5" s="285"/>
      <c r="B5" s="285"/>
      <c r="C5" s="285"/>
      <c r="D5" s="285"/>
      <c r="E5" s="285"/>
      <c r="F5" s="285"/>
      <c r="G5" s="285"/>
      <c r="H5" s="180"/>
      <c r="I5" s="180"/>
      <c r="J5" s="51"/>
    </row>
    <row r="6" spans="1:10" ht="14.4" customHeight="1">
      <c r="A6" s="323" t="s">
        <v>1</v>
      </c>
      <c r="B6" s="324"/>
      <c r="C6" s="324"/>
      <c r="D6" s="324"/>
      <c r="E6" s="324"/>
      <c r="F6" s="324"/>
      <c r="G6" s="324"/>
      <c r="H6" s="324"/>
      <c r="I6" s="324"/>
    </row>
    <row r="7" spans="1:10" ht="15.75" customHeight="1" thickBot="1">
      <c r="A7" s="285"/>
      <c r="B7" s="285"/>
      <c r="C7" s="285"/>
      <c r="D7" s="285"/>
      <c r="E7" s="285"/>
      <c r="F7" s="285"/>
      <c r="G7" s="285"/>
      <c r="H7" s="180"/>
      <c r="I7" s="180"/>
      <c r="J7" s="51"/>
    </row>
    <row r="8" spans="1:10" ht="40.200000000000003" thickBot="1">
      <c r="A8" s="181" t="s">
        <v>8</v>
      </c>
      <c r="B8" s="181" t="s">
        <v>9</v>
      </c>
      <c r="C8" s="181" t="s">
        <v>10</v>
      </c>
      <c r="D8" s="181" t="s">
        <v>6</v>
      </c>
      <c r="E8" s="181" t="s">
        <v>215</v>
      </c>
      <c r="F8" s="181" t="s">
        <v>214</v>
      </c>
      <c r="G8" s="181" t="s">
        <v>218</v>
      </c>
      <c r="H8" s="181" t="s">
        <v>216</v>
      </c>
      <c r="I8" s="181" t="s">
        <v>217</v>
      </c>
    </row>
    <row r="9" spans="1:10" ht="25.95" customHeight="1" thickBot="1">
      <c r="A9" s="192">
        <v>6</v>
      </c>
      <c r="B9" s="192"/>
      <c r="C9" s="192"/>
      <c r="D9" s="192" t="s">
        <v>11</v>
      </c>
      <c r="E9" s="193">
        <f>E10+E15+E17+E20+E23</f>
        <v>635889.06999999995</v>
      </c>
      <c r="F9" s="193">
        <f>SUM(F10+F15+F17+F20+F23)</f>
        <v>791536.21</v>
      </c>
      <c r="G9" s="193">
        <f>G10+G15+G17+G20+G23</f>
        <v>779663.13000000012</v>
      </c>
      <c r="H9" s="194">
        <f>G9/E9*100</f>
        <v>122.6099278605308</v>
      </c>
      <c r="I9" s="195">
        <f>G9/F9*100</f>
        <v>98.499995344496</v>
      </c>
    </row>
    <row r="10" spans="1:10" ht="25.95" customHeight="1" thickBot="1">
      <c r="A10" s="196"/>
      <c r="B10" s="192">
        <v>63</v>
      </c>
      <c r="C10" s="192"/>
      <c r="D10" s="192" t="s">
        <v>36</v>
      </c>
      <c r="E10" s="197">
        <f t="shared" ref="E10:G10" si="0">SUM(E11:E14)</f>
        <v>550497.1</v>
      </c>
      <c r="F10" s="193">
        <f t="shared" si="0"/>
        <v>699512.1</v>
      </c>
      <c r="G10" s="193">
        <f t="shared" si="0"/>
        <v>694131.58000000007</v>
      </c>
      <c r="H10" s="194">
        <f>G10/E10*100</f>
        <v>126.09177777684934</v>
      </c>
      <c r="I10" s="195">
        <f>G10/F10*100</f>
        <v>99.23081816597599</v>
      </c>
    </row>
    <row r="11" spans="1:10" ht="25.95" customHeight="1" thickBot="1">
      <c r="A11" s="196"/>
      <c r="B11" s="198"/>
      <c r="C11" s="198" t="s">
        <v>211</v>
      </c>
      <c r="D11" s="198" t="s">
        <v>180</v>
      </c>
      <c r="E11" s="199">
        <v>0</v>
      </c>
      <c r="F11" s="200">
        <v>529.48</v>
      </c>
      <c r="G11" s="200">
        <v>2375.44</v>
      </c>
      <c r="H11" s="332" t="e">
        <f t="shared" ref="H11:H30" si="1">G11/E11*100</f>
        <v>#DIV/0!</v>
      </c>
      <c r="I11" s="333">
        <f t="shared" ref="I11:I30" si="2">G11/F11*100</f>
        <v>448.63639797537206</v>
      </c>
    </row>
    <row r="12" spans="1:10" ht="25.95" customHeight="1" thickBot="1">
      <c r="A12" s="196"/>
      <c r="B12" s="198"/>
      <c r="C12" s="201" t="s">
        <v>56</v>
      </c>
      <c r="D12" s="201" t="s">
        <v>57</v>
      </c>
      <c r="E12" s="199">
        <v>4224.6000000000004</v>
      </c>
      <c r="F12" s="200">
        <v>9464.34</v>
      </c>
      <c r="G12" s="200">
        <v>13460.74</v>
      </c>
      <c r="H12" s="332">
        <f t="shared" si="1"/>
        <v>318.62756237276898</v>
      </c>
      <c r="I12" s="333">
        <f t="shared" si="2"/>
        <v>142.22587100632481</v>
      </c>
    </row>
    <row r="13" spans="1:10" ht="25.95" customHeight="1" thickBot="1">
      <c r="A13" s="201"/>
      <c r="B13" s="201"/>
      <c r="C13" s="201" t="s">
        <v>40</v>
      </c>
      <c r="D13" s="201" t="s">
        <v>41</v>
      </c>
      <c r="E13" s="202">
        <v>546272.5</v>
      </c>
      <c r="F13" s="200">
        <v>689518.28</v>
      </c>
      <c r="G13" s="200">
        <v>678295.4</v>
      </c>
      <c r="H13" s="332">
        <f t="shared" si="1"/>
        <v>124.16795646861227</v>
      </c>
      <c r="I13" s="333">
        <f t="shared" si="2"/>
        <v>98.372359323091473</v>
      </c>
    </row>
    <row r="14" spans="1:10" ht="25.95" customHeight="1" thickBot="1">
      <c r="A14" s="201"/>
      <c r="B14" s="203"/>
      <c r="C14" s="201" t="s">
        <v>42</v>
      </c>
      <c r="D14" s="201" t="s">
        <v>43</v>
      </c>
      <c r="E14" s="202">
        <v>0</v>
      </c>
      <c r="F14" s="200">
        <v>0</v>
      </c>
      <c r="G14" s="200">
        <v>0</v>
      </c>
      <c r="H14" s="332" t="e">
        <f t="shared" si="1"/>
        <v>#DIV/0!</v>
      </c>
      <c r="I14" s="333" t="e">
        <f t="shared" si="2"/>
        <v>#DIV/0!</v>
      </c>
    </row>
    <row r="15" spans="1:10" s="16" customFormat="1" ht="25.95" customHeight="1" thickBot="1">
      <c r="A15" s="203"/>
      <c r="B15" s="192">
        <v>64</v>
      </c>
      <c r="C15" s="192"/>
      <c r="D15" s="192" t="s">
        <v>46</v>
      </c>
      <c r="E15" s="197">
        <v>0</v>
      </c>
      <c r="F15" s="193">
        <f>SUM(F16+0)</f>
        <v>10</v>
      </c>
      <c r="G15" s="193">
        <f>SUM(G16+0)</f>
        <v>0.03</v>
      </c>
      <c r="H15" s="194" t="e">
        <f t="shared" si="1"/>
        <v>#DIV/0!</v>
      </c>
      <c r="I15" s="195">
        <f t="shared" si="2"/>
        <v>0.3</v>
      </c>
    </row>
    <row r="16" spans="1:10" ht="25.95" customHeight="1" thickBot="1">
      <c r="A16" s="204"/>
      <c r="B16" s="198"/>
      <c r="C16" s="198" t="s">
        <v>47</v>
      </c>
      <c r="D16" s="198" t="s">
        <v>48</v>
      </c>
      <c r="E16" s="199">
        <v>0</v>
      </c>
      <c r="F16" s="200">
        <v>10</v>
      </c>
      <c r="G16" s="200">
        <v>0.03</v>
      </c>
      <c r="H16" s="332" t="e">
        <f t="shared" si="1"/>
        <v>#DIV/0!</v>
      </c>
      <c r="I16" s="333">
        <f t="shared" si="2"/>
        <v>0.3</v>
      </c>
    </row>
    <row r="17" spans="1:10" s="16" customFormat="1" ht="25.95" customHeight="1" thickBot="1">
      <c r="A17" s="203"/>
      <c r="B17" s="192">
        <v>65</v>
      </c>
      <c r="C17" s="192"/>
      <c r="D17" s="192" t="s">
        <v>49</v>
      </c>
      <c r="E17" s="197">
        <f t="shared" ref="E17:G17" si="3">SUM(E18:E19)</f>
        <v>1692.62</v>
      </c>
      <c r="F17" s="193">
        <f t="shared" si="3"/>
        <v>3100</v>
      </c>
      <c r="G17" s="193">
        <f t="shared" si="3"/>
        <v>1255.18</v>
      </c>
      <c r="H17" s="194">
        <f t="shared" si="1"/>
        <v>74.156042112228391</v>
      </c>
      <c r="I17" s="195">
        <f t="shared" si="2"/>
        <v>40.489677419354841</v>
      </c>
    </row>
    <row r="18" spans="1:10" ht="25.95" customHeight="1" thickBot="1">
      <c r="A18" s="204"/>
      <c r="B18" s="198"/>
      <c r="C18" s="198" t="s">
        <v>47</v>
      </c>
      <c r="D18" s="198" t="s">
        <v>48</v>
      </c>
      <c r="E18" s="199">
        <v>0</v>
      </c>
      <c r="F18" s="200">
        <v>0</v>
      </c>
      <c r="G18" s="200">
        <v>0</v>
      </c>
      <c r="H18" s="332" t="e">
        <f t="shared" si="1"/>
        <v>#DIV/0!</v>
      </c>
      <c r="I18" s="333" t="e">
        <f t="shared" si="2"/>
        <v>#DIV/0!</v>
      </c>
    </row>
    <row r="19" spans="1:10" ht="25.95" customHeight="1" thickBot="1">
      <c r="A19" s="201"/>
      <c r="B19" s="201"/>
      <c r="C19" s="201" t="s">
        <v>44</v>
      </c>
      <c r="D19" s="205" t="s">
        <v>45</v>
      </c>
      <c r="E19" s="206">
        <v>1692.62</v>
      </c>
      <c r="F19" s="200">
        <v>3100</v>
      </c>
      <c r="G19" s="200">
        <v>1255.18</v>
      </c>
      <c r="H19" s="332">
        <f t="shared" si="1"/>
        <v>74.156042112228391</v>
      </c>
      <c r="I19" s="333">
        <f t="shared" si="2"/>
        <v>40.489677419354841</v>
      </c>
    </row>
    <row r="20" spans="1:10" s="16" customFormat="1" ht="25.95" customHeight="1" thickBot="1">
      <c r="A20" s="203"/>
      <c r="B20" s="192">
        <v>66</v>
      </c>
      <c r="C20" s="192"/>
      <c r="D20" s="192" t="s">
        <v>50</v>
      </c>
      <c r="E20" s="197">
        <f t="shared" ref="E20:G20" si="4">SUM(E21:E22)</f>
        <v>36</v>
      </c>
      <c r="F20" s="193">
        <f t="shared" si="4"/>
        <v>1950.75</v>
      </c>
      <c r="G20" s="193">
        <f t="shared" si="4"/>
        <v>1950.75</v>
      </c>
      <c r="H20" s="194">
        <f t="shared" si="1"/>
        <v>5418.75</v>
      </c>
      <c r="I20" s="195">
        <f t="shared" si="2"/>
        <v>100</v>
      </c>
    </row>
    <row r="21" spans="1:10" s="16" customFormat="1" ht="25.95" customHeight="1" thickBot="1">
      <c r="A21" s="204"/>
      <c r="B21" s="198"/>
      <c r="C21" s="198" t="s">
        <v>47</v>
      </c>
      <c r="D21" s="198" t="s">
        <v>48</v>
      </c>
      <c r="E21" s="199">
        <v>36</v>
      </c>
      <c r="F21" s="200">
        <v>275.75</v>
      </c>
      <c r="G21" s="200">
        <v>275.75</v>
      </c>
      <c r="H21" s="332">
        <f t="shared" si="1"/>
        <v>765.97222222222229</v>
      </c>
      <c r="I21" s="333">
        <f t="shared" si="2"/>
        <v>100</v>
      </c>
    </row>
    <row r="22" spans="1:10" ht="25.95" customHeight="1" thickBot="1">
      <c r="A22" s="204"/>
      <c r="B22" s="198"/>
      <c r="C22" s="198" t="s">
        <v>51</v>
      </c>
      <c r="D22" s="198" t="s">
        <v>52</v>
      </c>
      <c r="E22" s="199">
        <v>0</v>
      </c>
      <c r="F22" s="200">
        <v>1675</v>
      </c>
      <c r="G22" s="200">
        <v>1675</v>
      </c>
      <c r="H22" s="332" t="e">
        <f t="shared" si="1"/>
        <v>#DIV/0!</v>
      </c>
      <c r="I22" s="333">
        <f t="shared" si="2"/>
        <v>100</v>
      </c>
    </row>
    <row r="23" spans="1:10" ht="25.95" customHeight="1" thickBot="1">
      <c r="A23" s="203"/>
      <c r="B23" s="207">
        <v>67</v>
      </c>
      <c r="C23" s="207"/>
      <c r="D23" s="192" t="s">
        <v>37</v>
      </c>
      <c r="E23" s="197">
        <f t="shared" ref="E23:G23" si="5">SUM(E24:E27)</f>
        <v>83663.350000000006</v>
      </c>
      <c r="F23" s="193">
        <f t="shared" si="5"/>
        <v>86963.359999999986</v>
      </c>
      <c r="G23" s="193">
        <f t="shared" si="5"/>
        <v>82325.59</v>
      </c>
      <c r="H23" s="194">
        <f t="shared" si="1"/>
        <v>98.40102027948916</v>
      </c>
      <c r="I23" s="195">
        <f t="shared" si="2"/>
        <v>94.666983888387023</v>
      </c>
    </row>
    <row r="24" spans="1:10" ht="25.95" customHeight="1" thickBot="1">
      <c r="A24" s="198"/>
      <c r="B24" s="198"/>
      <c r="C24" s="201" t="s">
        <v>53</v>
      </c>
      <c r="D24" s="201" t="s">
        <v>12</v>
      </c>
      <c r="E24" s="202">
        <v>10858.72</v>
      </c>
      <c r="F24" s="200">
        <f>SUM(F38+F50)</f>
        <v>24312.35</v>
      </c>
      <c r="G24" s="200">
        <v>16868.490000000002</v>
      </c>
      <c r="H24" s="332">
        <f t="shared" si="1"/>
        <v>155.34510513209662</v>
      </c>
      <c r="I24" s="333">
        <f t="shared" si="2"/>
        <v>69.382392076454977</v>
      </c>
    </row>
    <row r="25" spans="1:10" ht="25.95" customHeight="1" thickBot="1">
      <c r="A25" s="198"/>
      <c r="B25" s="198"/>
      <c r="C25" s="201" t="s">
        <v>58</v>
      </c>
      <c r="D25" s="201" t="s">
        <v>59</v>
      </c>
      <c r="E25" s="202">
        <v>72804.63</v>
      </c>
      <c r="F25" s="200">
        <f>SUM(F40+F53+F65)</f>
        <v>62651.009999999995</v>
      </c>
      <c r="G25" s="200">
        <v>65457.1</v>
      </c>
      <c r="H25" s="332">
        <f t="shared" si="1"/>
        <v>89.907880858676151</v>
      </c>
      <c r="I25" s="333">
        <f t="shared" si="2"/>
        <v>104.47892220731958</v>
      </c>
    </row>
    <row r="26" spans="1:10" ht="25.95" customHeight="1" thickBot="1">
      <c r="A26" s="201"/>
      <c r="B26" s="201"/>
      <c r="C26" s="201" t="s">
        <v>44</v>
      </c>
      <c r="D26" s="205" t="s">
        <v>45</v>
      </c>
      <c r="E26" s="206">
        <v>0</v>
      </c>
      <c r="F26" s="200">
        <v>0</v>
      </c>
      <c r="G26" s="200">
        <v>0</v>
      </c>
      <c r="H26" s="332" t="e">
        <f t="shared" si="1"/>
        <v>#DIV/0!</v>
      </c>
      <c r="I26" s="333" t="e">
        <f t="shared" si="2"/>
        <v>#DIV/0!</v>
      </c>
    </row>
    <row r="27" spans="1:10" ht="25.95" customHeight="1" thickBot="1">
      <c r="A27" s="201"/>
      <c r="B27" s="203"/>
      <c r="C27" s="201" t="s">
        <v>56</v>
      </c>
      <c r="D27" s="201" t="s">
        <v>57</v>
      </c>
      <c r="E27" s="202">
        <v>0</v>
      </c>
      <c r="F27" s="200">
        <v>0</v>
      </c>
      <c r="G27" s="200">
        <v>0</v>
      </c>
      <c r="H27" s="332" t="e">
        <f t="shared" si="1"/>
        <v>#DIV/0!</v>
      </c>
      <c r="I27" s="333" t="e">
        <f t="shared" si="2"/>
        <v>#DIV/0!</v>
      </c>
    </row>
    <row r="28" spans="1:10" ht="25.95" customHeight="1" thickBot="1">
      <c r="A28" s="208">
        <v>7</v>
      </c>
      <c r="B28" s="208"/>
      <c r="C28" s="208"/>
      <c r="D28" s="209" t="s">
        <v>13</v>
      </c>
      <c r="E28" s="197">
        <v>0</v>
      </c>
      <c r="F28" s="193">
        <v>0</v>
      </c>
      <c r="G28" s="193">
        <v>0</v>
      </c>
      <c r="H28" s="194" t="e">
        <f t="shared" si="1"/>
        <v>#DIV/0!</v>
      </c>
      <c r="I28" s="195" t="e">
        <f t="shared" si="2"/>
        <v>#DIV/0!</v>
      </c>
    </row>
    <row r="29" spans="1:10" ht="25.95" customHeight="1" thickBot="1">
      <c r="A29" s="196"/>
      <c r="B29" s="192">
        <v>72</v>
      </c>
      <c r="C29" s="192"/>
      <c r="D29" s="209" t="s">
        <v>35</v>
      </c>
      <c r="E29" s="197">
        <v>0</v>
      </c>
      <c r="F29" s="193">
        <v>0</v>
      </c>
      <c r="G29" s="193">
        <v>0</v>
      </c>
      <c r="H29" s="194" t="e">
        <f t="shared" si="1"/>
        <v>#DIV/0!</v>
      </c>
      <c r="I29" s="195" t="e">
        <f t="shared" si="2"/>
        <v>#DIV/0!</v>
      </c>
    </row>
    <row r="30" spans="1:10" ht="25.95" customHeight="1" thickBot="1">
      <c r="A30" s="198"/>
      <c r="B30" s="198"/>
      <c r="C30" s="201" t="s">
        <v>54</v>
      </c>
      <c r="D30" s="201" t="s">
        <v>55</v>
      </c>
      <c r="E30" s="202">
        <v>0</v>
      </c>
      <c r="F30" s="200">
        <v>0</v>
      </c>
      <c r="G30" s="200">
        <v>0</v>
      </c>
      <c r="H30" s="332" t="e">
        <f t="shared" si="1"/>
        <v>#DIV/0!</v>
      </c>
      <c r="I30" s="333" t="e">
        <f t="shared" si="2"/>
        <v>#DIV/0!</v>
      </c>
    </row>
    <row r="31" spans="1:10" ht="30" customHeight="1">
      <c r="A31" s="43"/>
      <c r="B31" s="43"/>
      <c r="C31" s="43"/>
      <c r="D31" s="43"/>
      <c r="E31" s="43"/>
      <c r="F31" s="43"/>
      <c r="G31" s="43"/>
      <c r="H31" s="43"/>
      <c r="I31" s="43"/>
    </row>
    <row r="32" spans="1:10" ht="15.75" customHeight="1">
      <c r="A32" s="323" t="s">
        <v>14</v>
      </c>
      <c r="B32" s="324"/>
      <c r="C32" s="324"/>
      <c r="D32" s="324"/>
      <c r="E32" s="324"/>
      <c r="F32" s="324"/>
      <c r="G32" s="324"/>
      <c r="H32" s="324"/>
      <c r="I32" s="324"/>
      <c r="J32" s="43"/>
    </row>
    <row r="33" spans="1:10" ht="15.6" customHeight="1">
      <c r="A33" s="182"/>
      <c r="B33" s="182"/>
      <c r="C33" s="182"/>
      <c r="D33" s="182">
        <v>1</v>
      </c>
      <c r="E33" s="182">
        <v>2</v>
      </c>
      <c r="F33" s="182">
        <v>3</v>
      </c>
      <c r="G33" s="182">
        <v>4</v>
      </c>
      <c r="H33" s="182">
        <v>5</v>
      </c>
      <c r="I33" s="182">
        <v>6</v>
      </c>
      <c r="J33" s="51"/>
    </row>
    <row r="34" spans="1:10" ht="39.6">
      <c r="A34" s="86" t="s">
        <v>8</v>
      </c>
      <c r="B34" s="85" t="s">
        <v>9</v>
      </c>
      <c r="C34" s="85" t="s">
        <v>10</v>
      </c>
      <c r="D34" s="183" t="s">
        <v>15</v>
      </c>
      <c r="E34" s="86" t="s">
        <v>215</v>
      </c>
      <c r="F34" s="86" t="s">
        <v>214</v>
      </c>
      <c r="G34" s="86" t="s">
        <v>218</v>
      </c>
      <c r="H34" s="86" t="s">
        <v>216</v>
      </c>
      <c r="I34" s="86" t="s">
        <v>217</v>
      </c>
    </row>
    <row r="35" spans="1:10" ht="27.6" customHeight="1">
      <c r="A35" s="321" t="s">
        <v>212</v>
      </c>
      <c r="B35" s="322"/>
      <c r="C35" s="322"/>
      <c r="D35" s="322"/>
      <c r="E35" s="184">
        <f>SUM(E36+E95)</f>
        <v>636542.87</v>
      </c>
      <c r="F35" s="184">
        <f>SUM(F36+F95)</f>
        <v>798750.46999999986</v>
      </c>
      <c r="G35" s="184">
        <f>SUM(G36+G95)</f>
        <v>776508.9</v>
      </c>
      <c r="H35" s="185">
        <f>G35/E35*100</f>
        <v>121.98846874209745</v>
      </c>
      <c r="I35" s="186">
        <f>G35/F35*100</f>
        <v>97.21545453362927</v>
      </c>
    </row>
    <row r="36" spans="1:10" ht="25.95" customHeight="1">
      <c r="A36" s="210">
        <v>3</v>
      </c>
      <c r="B36" s="210"/>
      <c r="C36" s="210"/>
      <c r="D36" s="211" t="s">
        <v>16</v>
      </c>
      <c r="E36" s="212">
        <f>SUM(E37+E49+E62+E73+E84)</f>
        <v>628437.68000000005</v>
      </c>
      <c r="F36" s="212">
        <f>SUM(F37+F49+F62+F73+F84)</f>
        <v>791695.52999999991</v>
      </c>
      <c r="G36" s="212">
        <f>SUM(G37+G49+G62+G73+G84)</f>
        <v>769144.34</v>
      </c>
      <c r="H36" s="213">
        <f t="shared" ref="H36:H99" si="6">G36/E36*100</f>
        <v>122.3899146212875</v>
      </c>
      <c r="I36" s="214">
        <f t="shared" ref="I36:I99" si="7">G36/F36*100</f>
        <v>97.15153248370622</v>
      </c>
    </row>
    <row r="37" spans="1:10" ht="25.95" customHeight="1">
      <c r="A37" s="215"/>
      <c r="B37" s="210">
        <v>31</v>
      </c>
      <c r="C37" s="216"/>
      <c r="D37" s="211" t="s">
        <v>17</v>
      </c>
      <c r="E37" s="212">
        <f>SUM(E38:E47)</f>
        <v>508113.96</v>
      </c>
      <c r="F37" s="212">
        <f>SUM(F38:F47)</f>
        <v>671065.72</v>
      </c>
      <c r="G37" s="212">
        <f>SUM(G38:G47)</f>
        <v>663747.61</v>
      </c>
      <c r="H37" s="213">
        <f t="shared" si="6"/>
        <v>130.62967409909382</v>
      </c>
      <c r="I37" s="214">
        <f t="shared" si="7"/>
        <v>98.909479387503211</v>
      </c>
    </row>
    <row r="38" spans="1:10" ht="25.95" customHeight="1">
      <c r="A38" s="217"/>
      <c r="B38" s="217"/>
      <c r="C38" s="217" t="s">
        <v>53</v>
      </c>
      <c r="D38" s="218" t="s">
        <v>12</v>
      </c>
      <c r="E38" s="219">
        <v>2638.58</v>
      </c>
      <c r="F38" s="220">
        <f>SUM('[1]POSEBNI DIO'!C16+'[1]POSEBNI DIO'!C24+'[1]POSEBNI DIO'!C29)</f>
        <v>16646.939999999999</v>
      </c>
      <c r="G38" s="220">
        <f>SUM('[1]POSEBNI DIO'!D16+'[1]POSEBNI DIO'!D24+'[1]POSEBNI DIO'!D29)</f>
        <v>11915.279999999999</v>
      </c>
      <c r="H38" s="334">
        <f t="shared" si="6"/>
        <v>451.57925854057862</v>
      </c>
      <c r="I38" s="335">
        <f t="shared" si="7"/>
        <v>71.576397824465033</v>
      </c>
    </row>
    <row r="39" spans="1:10" ht="25.95" customHeight="1">
      <c r="A39" s="217"/>
      <c r="B39" s="217"/>
      <c r="C39" s="223" t="s">
        <v>47</v>
      </c>
      <c r="D39" s="224" t="s">
        <v>48</v>
      </c>
      <c r="E39" s="225">
        <v>0</v>
      </c>
      <c r="F39" s="220">
        <v>0</v>
      </c>
      <c r="G39" s="220">
        <v>0</v>
      </c>
      <c r="H39" s="334" t="e">
        <f t="shared" si="6"/>
        <v>#DIV/0!</v>
      </c>
      <c r="I39" s="335" t="e">
        <f t="shared" si="7"/>
        <v>#DIV/0!</v>
      </c>
    </row>
    <row r="40" spans="1:10" ht="25.95" customHeight="1">
      <c r="A40" s="223"/>
      <c r="B40" s="223"/>
      <c r="C40" s="217" t="s">
        <v>58</v>
      </c>
      <c r="D40" s="218" t="s">
        <v>59</v>
      </c>
      <c r="E40" s="219">
        <v>106.94</v>
      </c>
      <c r="F40" s="220">
        <v>0</v>
      </c>
      <c r="G40" s="220">
        <v>0</v>
      </c>
      <c r="H40" s="334">
        <f t="shared" si="6"/>
        <v>0</v>
      </c>
      <c r="I40" s="335" t="e">
        <f t="shared" si="7"/>
        <v>#DIV/0!</v>
      </c>
    </row>
    <row r="41" spans="1:10" ht="25.95" customHeight="1">
      <c r="A41" s="217"/>
      <c r="B41" s="217"/>
      <c r="C41" s="217" t="s">
        <v>44</v>
      </c>
      <c r="D41" s="226" t="s">
        <v>45</v>
      </c>
      <c r="E41" s="227">
        <v>0</v>
      </c>
      <c r="F41" s="220">
        <v>0</v>
      </c>
      <c r="G41" s="220">
        <v>0</v>
      </c>
      <c r="H41" s="334" t="e">
        <f t="shared" si="6"/>
        <v>#DIV/0!</v>
      </c>
      <c r="I41" s="335" t="e">
        <f t="shared" si="7"/>
        <v>#DIV/0!</v>
      </c>
    </row>
    <row r="42" spans="1:10" ht="25.95" customHeight="1">
      <c r="A42" s="217"/>
      <c r="B42" s="217"/>
      <c r="C42" s="217" t="s">
        <v>211</v>
      </c>
      <c r="D42" s="226" t="s">
        <v>180</v>
      </c>
      <c r="E42" s="227">
        <v>0</v>
      </c>
      <c r="F42" s="220">
        <f>SUM('[1]POSEBNI DIO'!C124+0)</f>
        <v>1114.75</v>
      </c>
      <c r="G42" s="220">
        <f>SUM('[1]POSEBNI DIO'!D124+0)</f>
        <v>1019.8700000000001</v>
      </c>
      <c r="H42" s="334" t="e">
        <f t="shared" si="6"/>
        <v>#DIV/0!</v>
      </c>
      <c r="I42" s="335">
        <f t="shared" si="7"/>
        <v>91.488674590715419</v>
      </c>
    </row>
    <row r="43" spans="1:10" ht="25.95" customHeight="1">
      <c r="A43" s="217"/>
      <c r="B43" s="228"/>
      <c r="C43" s="217" t="s">
        <v>56</v>
      </c>
      <c r="D43" s="218" t="s">
        <v>57</v>
      </c>
      <c r="E43" s="219">
        <v>4091.6</v>
      </c>
      <c r="F43" s="220">
        <f>SUM('[1]POSEBNI DIO'!C141+'[1]POSEBNI DIO'!C146)</f>
        <v>15211.44</v>
      </c>
      <c r="G43" s="220">
        <f>SUM('[1]POSEBNI DIO'!D139+'[1]POSEBNI DIO'!D146)</f>
        <v>14673.720000000001</v>
      </c>
      <c r="H43" s="334">
        <f t="shared" si="6"/>
        <v>358.63036464952592</v>
      </c>
      <c r="I43" s="335">
        <f t="shared" si="7"/>
        <v>96.465028951894112</v>
      </c>
    </row>
    <row r="44" spans="1:10" s="16" customFormat="1" ht="25.95" customHeight="1">
      <c r="A44" s="217"/>
      <c r="B44" s="217"/>
      <c r="C44" s="217" t="s">
        <v>40</v>
      </c>
      <c r="D44" s="218" t="s">
        <v>41</v>
      </c>
      <c r="E44" s="219">
        <v>501276.84</v>
      </c>
      <c r="F44" s="220">
        <f>SUM('[1]POSEBNI DIO'!C172+0)</f>
        <v>638092.59</v>
      </c>
      <c r="G44" s="220">
        <f>SUM('[1]POSEBNI DIO'!D172+0)</f>
        <v>636138.74</v>
      </c>
      <c r="H44" s="334">
        <f t="shared" si="6"/>
        <v>126.90367661909134</v>
      </c>
      <c r="I44" s="335">
        <f t="shared" si="7"/>
        <v>99.693798356128852</v>
      </c>
    </row>
    <row r="45" spans="1:10" ht="25.95" customHeight="1">
      <c r="A45" s="217"/>
      <c r="B45" s="228"/>
      <c r="C45" s="217" t="s">
        <v>42</v>
      </c>
      <c r="D45" s="218" t="s">
        <v>43</v>
      </c>
      <c r="E45" s="219">
        <v>0</v>
      </c>
      <c r="F45" s="220">
        <v>0</v>
      </c>
      <c r="G45" s="220">
        <v>0</v>
      </c>
      <c r="H45" s="334" t="e">
        <f t="shared" si="6"/>
        <v>#DIV/0!</v>
      </c>
      <c r="I45" s="335" t="e">
        <f t="shared" si="7"/>
        <v>#DIV/0!</v>
      </c>
    </row>
    <row r="46" spans="1:10" ht="25.95" customHeight="1">
      <c r="A46" s="229"/>
      <c r="B46" s="223"/>
      <c r="C46" s="223" t="s">
        <v>51</v>
      </c>
      <c r="D46" s="224" t="s">
        <v>52</v>
      </c>
      <c r="E46" s="225">
        <v>0</v>
      </c>
      <c r="F46" s="220">
        <v>0</v>
      </c>
      <c r="G46" s="220">
        <v>0</v>
      </c>
      <c r="H46" s="334" t="e">
        <f t="shared" si="6"/>
        <v>#DIV/0!</v>
      </c>
      <c r="I46" s="335" t="e">
        <f t="shared" si="7"/>
        <v>#DIV/0!</v>
      </c>
    </row>
    <row r="47" spans="1:10" ht="25.95" customHeight="1">
      <c r="A47" s="223"/>
      <c r="B47" s="223"/>
      <c r="C47" s="217" t="s">
        <v>54</v>
      </c>
      <c r="D47" s="218" t="s">
        <v>55</v>
      </c>
      <c r="E47" s="219">
        <v>0</v>
      </c>
      <c r="F47" s="220">
        <v>0</v>
      </c>
      <c r="G47" s="220">
        <v>0</v>
      </c>
      <c r="H47" s="334" t="e">
        <f t="shared" si="6"/>
        <v>#DIV/0!</v>
      </c>
      <c r="I47" s="335" t="e">
        <f t="shared" si="7"/>
        <v>#DIV/0!</v>
      </c>
    </row>
    <row r="48" spans="1:10">
      <c r="A48" s="230"/>
      <c r="B48" s="231"/>
      <c r="C48" s="230"/>
      <c r="D48" s="232"/>
      <c r="E48" s="233"/>
      <c r="F48" s="234"/>
      <c r="G48" s="234"/>
      <c r="H48" s="234"/>
      <c r="I48" s="234"/>
    </row>
    <row r="49" spans="1:11" ht="25.95" customHeight="1">
      <c r="A49" s="217"/>
      <c r="B49" s="235">
        <v>32</v>
      </c>
      <c r="C49" s="236"/>
      <c r="D49" s="237" t="s">
        <v>30</v>
      </c>
      <c r="E49" s="238">
        <f>SUM(E50:E60)</f>
        <v>119712.56000000001</v>
      </c>
      <c r="F49" s="212">
        <f t="shared" ref="F49:G49" si="8">SUM(F50:F60)</f>
        <v>119945.83</v>
      </c>
      <c r="G49" s="212">
        <f t="shared" si="8"/>
        <v>104724.34999999999</v>
      </c>
      <c r="H49" s="213">
        <f t="shared" si="6"/>
        <v>87.479835031512138</v>
      </c>
      <c r="I49" s="214">
        <f t="shared" si="7"/>
        <v>87.309704722540161</v>
      </c>
    </row>
    <row r="50" spans="1:11" ht="25.95" customHeight="1">
      <c r="A50" s="217"/>
      <c r="B50" s="217"/>
      <c r="C50" s="217" t="s">
        <v>53</v>
      </c>
      <c r="D50" s="218" t="s">
        <v>12</v>
      </c>
      <c r="E50" s="219">
        <v>3426.69</v>
      </c>
      <c r="F50" s="219">
        <f>SUM('[1]POSEBNI DIO'!C12+'[1]POSEBNI DIO'!C18+'[1]POSEBNI DIO'!C33+'[1]POSEBNI DIO'!C40+'[1]POSEBNI DIO'!C44)</f>
        <v>7665.41</v>
      </c>
      <c r="G50" s="219">
        <f>SUM('[1]POSEBNI DIO'!D12+'[1]POSEBNI DIO'!D18+'[1]POSEBNI DIO'!D33+'[1]POSEBNI DIO'!D40+'[1]POSEBNI DIO'!D44)</f>
        <v>4953.21</v>
      </c>
      <c r="H50" s="334">
        <f t="shared" si="6"/>
        <v>144.54794568519475</v>
      </c>
      <c r="I50" s="335">
        <f t="shared" si="7"/>
        <v>64.617678636889607</v>
      </c>
    </row>
    <row r="51" spans="1:11" ht="25.95" customHeight="1" thickBot="1">
      <c r="A51" s="217"/>
      <c r="B51" s="217"/>
      <c r="C51" s="223" t="s">
        <v>47</v>
      </c>
      <c r="D51" s="224" t="s">
        <v>48</v>
      </c>
      <c r="E51" s="225">
        <v>3.17</v>
      </c>
      <c r="F51" s="220">
        <f>SUM('[1]POSEBNI DIO'!C58+0)</f>
        <v>386.68</v>
      </c>
      <c r="G51" s="220">
        <f>SUM('[1]POSEBNI DIO'!D58+0)</f>
        <v>108.18</v>
      </c>
      <c r="H51" s="334">
        <f t="shared" si="6"/>
        <v>3412.618296529969</v>
      </c>
      <c r="I51" s="335">
        <f t="shared" si="7"/>
        <v>27.976621495810488</v>
      </c>
    </row>
    <row r="52" spans="1:11" ht="25.95" customHeight="1" thickBot="1">
      <c r="A52" s="223"/>
      <c r="B52" s="223"/>
      <c r="C52" s="223" t="s">
        <v>213</v>
      </c>
      <c r="D52" s="239" t="s">
        <v>207</v>
      </c>
      <c r="E52" s="225">
        <v>1265.49</v>
      </c>
      <c r="F52" s="220">
        <v>0</v>
      </c>
      <c r="G52" s="220">
        <v>0</v>
      </c>
      <c r="H52" s="334">
        <f t="shared" si="6"/>
        <v>0</v>
      </c>
      <c r="I52" s="335" t="e">
        <f t="shared" si="7"/>
        <v>#DIV/0!</v>
      </c>
    </row>
    <row r="53" spans="1:11" ht="25.95" customHeight="1">
      <c r="A53" s="217"/>
      <c r="B53" s="217"/>
      <c r="C53" s="217" t="s">
        <v>58</v>
      </c>
      <c r="D53" s="218" t="s">
        <v>59</v>
      </c>
      <c r="E53" s="219">
        <v>72842.5</v>
      </c>
      <c r="F53" s="220">
        <f>SUM('[1]POSEBNI DIO'!C79+'[1]POSEBNI DIO'!C84+'[1]POSEBNI DIO'!C108)</f>
        <v>62211.009999999995</v>
      </c>
      <c r="G53" s="220">
        <f>SUM('[1]POSEBNI DIO'!D79+'[1]POSEBNI DIO'!D84+'[1]POSEBNI DIO'!D108)</f>
        <v>59369.479999999996</v>
      </c>
      <c r="H53" s="334">
        <f t="shared" si="6"/>
        <v>81.50390225486494</v>
      </c>
      <c r="I53" s="335">
        <f t="shared" si="7"/>
        <v>95.432432297755653</v>
      </c>
    </row>
    <row r="54" spans="1:11" ht="25.95" customHeight="1">
      <c r="A54" s="217"/>
      <c r="B54" s="217"/>
      <c r="C54" s="217" t="s">
        <v>44</v>
      </c>
      <c r="D54" s="226" t="s">
        <v>45</v>
      </c>
      <c r="E54" s="227">
        <v>952.13</v>
      </c>
      <c r="F54" s="220">
        <f>SUM('[1]POSEBNI DIO'!C115+0)</f>
        <v>3840.49</v>
      </c>
      <c r="G54" s="220">
        <f>SUM('[1]POSEBNI DIO'!D115+0)</f>
        <v>1743.1799999999998</v>
      </c>
      <c r="H54" s="334">
        <f t="shared" si="6"/>
        <v>183.08214214445505</v>
      </c>
      <c r="I54" s="335">
        <f t="shared" si="7"/>
        <v>45.389520608047405</v>
      </c>
    </row>
    <row r="55" spans="1:11" ht="25.95" customHeight="1">
      <c r="A55" s="217"/>
      <c r="B55" s="228"/>
      <c r="C55" s="217" t="s">
        <v>211</v>
      </c>
      <c r="D55" s="226" t="s">
        <v>180</v>
      </c>
      <c r="E55" s="227">
        <v>52</v>
      </c>
      <c r="F55" s="220">
        <f>SUM('[1]POSEBNI DIO'!C128+'[1]POSEBNI DIO'!C135)</f>
        <v>77.39</v>
      </c>
      <c r="G55" s="220">
        <f>SUM('[1]POSEBNI DIO'!D128+'[1]POSEBNI DIO'!D135)</f>
        <v>77.39</v>
      </c>
      <c r="H55" s="334">
        <f t="shared" si="6"/>
        <v>148.82692307692307</v>
      </c>
      <c r="I55" s="335">
        <f t="shared" si="7"/>
        <v>100</v>
      </c>
    </row>
    <row r="56" spans="1:11" s="16" customFormat="1" ht="25.95" customHeight="1">
      <c r="A56" s="217"/>
      <c r="B56" s="217"/>
      <c r="C56" s="217" t="s">
        <v>56</v>
      </c>
      <c r="D56" s="218" t="s">
        <v>57</v>
      </c>
      <c r="E56" s="219">
        <v>0</v>
      </c>
      <c r="F56" s="220">
        <f>SUM('[1]POSEBNI DIO'!C150+0)</f>
        <v>121.2</v>
      </c>
      <c r="G56" s="220">
        <f>SUM('[1]POSEBNI DIO'!D150+0)</f>
        <v>121.2</v>
      </c>
      <c r="H56" s="334" t="e">
        <f t="shared" si="6"/>
        <v>#DIV/0!</v>
      </c>
      <c r="I56" s="335">
        <f t="shared" si="7"/>
        <v>100</v>
      </c>
    </row>
    <row r="57" spans="1:11" ht="25.95" customHeight="1">
      <c r="A57" s="217"/>
      <c r="B57" s="228"/>
      <c r="C57" s="217" t="s">
        <v>40</v>
      </c>
      <c r="D57" s="218" t="s">
        <v>41</v>
      </c>
      <c r="E57" s="219">
        <v>40595.07</v>
      </c>
      <c r="F57" s="220">
        <f>SUM('[1]POSEBNI DIO'!C163+'[1]POSEBNI DIO'!C176)</f>
        <v>45313.55</v>
      </c>
      <c r="G57" s="220">
        <f>SUM('[1]POSEBNI DIO'!D163+'[1]POSEBNI DIO'!D176)</f>
        <v>38021.61</v>
      </c>
      <c r="H57" s="334">
        <f t="shared" si="6"/>
        <v>93.66065879428217</v>
      </c>
      <c r="I57" s="335">
        <f t="shared" si="7"/>
        <v>83.907815653375195</v>
      </c>
      <c r="J57" s="16"/>
      <c r="K57" s="16"/>
    </row>
    <row r="58" spans="1:11" ht="25.95" customHeight="1">
      <c r="A58" s="229"/>
      <c r="B58" s="223"/>
      <c r="C58" s="217" t="s">
        <v>42</v>
      </c>
      <c r="D58" s="218" t="s">
        <v>43</v>
      </c>
      <c r="E58" s="219">
        <v>575.51</v>
      </c>
      <c r="F58" s="220">
        <f>SUM('[1]POSEBNI DIO'!C201+0)</f>
        <v>30.1</v>
      </c>
      <c r="G58" s="220">
        <f>SUM('[1]POSEBNI DIO'!D201+0)</f>
        <v>30.1</v>
      </c>
      <c r="H58" s="334">
        <f t="shared" si="6"/>
        <v>5.2301436986325172</v>
      </c>
      <c r="I58" s="335">
        <f t="shared" si="7"/>
        <v>100</v>
      </c>
    </row>
    <row r="59" spans="1:11" ht="25.95" customHeight="1">
      <c r="A59" s="229"/>
      <c r="B59" s="223"/>
      <c r="C59" s="223" t="s">
        <v>51</v>
      </c>
      <c r="D59" s="224" t="s">
        <v>52</v>
      </c>
      <c r="E59" s="225">
        <v>0</v>
      </c>
      <c r="F59" s="220">
        <f>SUM('[1]POSEBNI DIO'!C212+0)</f>
        <v>300</v>
      </c>
      <c r="G59" s="220">
        <f>SUM('[1]POSEBNI DIO'!D212+0)</f>
        <v>300</v>
      </c>
      <c r="H59" s="334" t="e">
        <f t="shared" si="6"/>
        <v>#DIV/0!</v>
      </c>
      <c r="I59" s="335">
        <f t="shared" si="7"/>
        <v>100</v>
      </c>
    </row>
    <row r="60" spans="1:11" ht="25.95" customHeight="1">
      <c r="A60" s="223"/>
      <c r="B60" s="223"/>
      <c r="C60" s="217" t="s">
        <v>54</v>
      </c>
      <c r="D60" s="218" t="s">
        <v>55</v>
      </c>
      <c r="E60" s="219">
        <v>0</v>
      </c>
      <c r="F60" s="240">
        <v>0</v>
      </c>
      <c r="G60" s="240">
        <v>0</v>
      </c>
      <c r="H60" s="334" t="e">
        <f t="shared" si="6"/>
        <v>#DIV/0!</v>
      </c>
      <c r="I60" s="335" t="e">
        <f t="shared" si="7"/>
        <v>#DIV/0!</v>
      </c>
    </row>
    <row r="61" spans="1:11" ht="29.4" customHeight="1">
      <c r="A61" s="230"/>
      <c r="B61" s="230"/>
      <c r="C61" s="230"/>
      <c r="D61" s="232"/>
      <c r="E61" s="233"/>
      <c r="F61" s="234"/>
      <c r="G61" s="234"/>
      <c r="H61" s="234"/>
      <c r="I61" s="234"/>
    </row>
    <row r="62" spans="1:11" ht="25.95" customHeight="1">
      <c r="A62" s="217"/>
      <c r="B62" s="235">
        <v>34</v>
      </c>
      <c r="C62" s="236"/>
      <c r="D62" s="237" t="s">
        <v>60</v>
      </c>
      <c r="E62" s="212">
        <v>377.43</v>
      </c>
      <c r="F62" s="212">
        <f t="shared" ref="F62:G62" si="9">SUM(F63:F71)</f>
        <v>450</v>
      </c>
      <c r="G62" s="212">
        <f t="shared" si="9"/>
        <v>438.40000000000003</v>
      </c>
      <c r="H62" s="213">
        <f t="shared" si="6"/>
        <v>116.15398881911878</v>
      </c>
      <c r="I62" s="214">
        <f t="shared" si="7"/>
        <v>97.422222222222231</v>
      </c>
    </row>
    <row r="63" spans="1:11" ht="25.95" customHeight="1">
      <c r="A63" s="217"/>
      <c r="B63" s="217"/>
      <c r="C63" s="217" t="s">
        <v>53</v>
      </c>
      <c r="D63" s="218" t="s">
        <v>12</v>
      </c>
      <c r="E63" s="219">
        <v>0</v>
      </c>
      <c r="F63" s="220">
        <v>0</v>
      </c>
      <c r="G63" s="220">
        <v>0</v>
      </c>
      <c r="H63" s="334" t="e">
        <f t="shared" si="6"/>
        <v>#DIV/0!</v>
      </c>
      <c r="I63" s="335" t="e">
        <f t="shared" si="7"/>
        <v>#DIV/0!</v>
      </c>
    </row>
    <row r="64" spans="1:11" ht="25.95" customHeight="1">
      <c r="A64" s="217"/>
      <c r="B64" s="217"/>
      <c r="C64" s="223" t="s">
        <v>47</v>
      </c>
      <c r="D64" s="224" t="s">
        <v>48</v>
      </c>
      <c r="E64" s="225">
        <v>0</v>
      </c>
      <c r="F64" s="220">
        <f>SUM('[1]POSEBNI DIO'!C63+0)</f>
        <v>10</v>
      </c>
      <c r="G64" s="220">
        <f>SUM('[1]POSEBNI DIO'!D63+0)</f>
        <v>0</v>
      </c>
      <c r="H64" s="334" t="e">
        <f t="shared" si="6"/>
        <v>#DIV/0!</v>
      </c>
      <c r="I64" s="335">
        <f t="shared" si="7"/>
        <v>0</v>
      </c>
    </row>
    <row r="65" spans="1:11" ht="25.95" customHeight="1">
      <c r="A65" s="223"/>
      <c r="B65" s="223"/>
      <c r="C65" s="217" t="s">
        <v>58</v>
      </c>
      <c r="D65" s="218" t="s">
        <v>59</v>
      </c>
      <c r="E65" s="219">
        <v>377.43</v>
      </c>
      <c r="F65" s="240">
        <f>SUM('[1]POSEBNI DIO'!C103+0)</f>
        <v>440</v>
      </c>
      <c r="G65" s="240">
        <f>SUM('[1]POSEBNI DIO'!D103+0)</f>
        <v>438.40000000000003</v>
      </c>
      <c r="H65" s="334">
        <f t="shared" si="6"/>
        <v>116.15398881911878</v>
      </c>
      <c r="I65" s="335">
        <f t="shared" si="7"/>
        <v>99.63636363636364</v>
      </c>
    </row>
    <row r="66" spans="1:11" ht="25.95" customHeight="1">
      <c r="A66" s="217"/>
      <c r="B66" s="217"/>
      <c r="C66" s="217" t="s">
        <v>44</v>
      </c>
      <c r="D66" s="226" t="s">
        <v>45</v>
      </c>
      <c r="E66" s="227">
        <v>0</v>
      </c>
      <c r="F66" s="220">
        <v>0</v>
      </c>
      <c r="G66" s="220">
        <v>0</v>
      </c>
      <c r="H66" s="334" t="e">
        <f t="shared" si="6"/>
        <v>#DIV/0!</v>
      </c>
      <c r="I66" s="335" t="e">
        <f t="shared" si="7"/>
        <v>#DIV/0!</v>
      </c>
    </row>
    <row r="67" spans="1:11" ht="25.95" customHeight="1">
      <c r="A67" s="217"/>
      <c r="B67" s="228"/>
      <c r="C67" s="217" t="s">
        <v>56</v>
      </c>
      <c r="D67" s="218" t="s">
        <v>57</v>
      </c>
      <c r="E67" s="219">
        <v>0</v>
      </c>
      <c r="F67" s="220">
        <v>0</v>
      </c>
      <c r="G67" s="220">
        <v>0</v>
      </c>
      <c r="H67" s="334" t="e">
        <f t="shared" si="6"/>
        <v>#DIV/0!</v>
      </c>
      <c r="I67" s="335" t="e">
        <f t="shared" si="7"/>
        <v>#DIV/0!</v>
      </c>
    </row>
    <row r="68" spans="1:11" s="16" customFormat="1" ht="25.95" customHeight="1">
      <c r="A68" s="217"/>
      <c r="B68" s="217"/>
      <c r="C68" s="217" t="s">
        <v>40</v>
      </c>
      <c r="D68" s="218" t="s">
        <v>41</v>
      </c>
      <c r="E68" s="219">
        <v>0</v>
      </c>
      <c r="F68" s="220">
        <v>0</v>
      </c>
      <c r="G68" s="220">
        <v>0</v>
      </c>
      <c r="H68" s="334" t="e">
        <f t="shared" si="6"/>
        <v>#DIV/0!</v>
      </c>
      <c r="I68" s="335" t="e">
        <f t="shared" si="7"/>
        <v>#DIV/0!</v>
      </c>
      <c r="J68"/>
      <c r="K68"/>
    </row>
    <row r="69" spans="1:11" ht="25.95" customHeight="1">
      <c r="A69" s="217"/>
      <c r="B69" s="228"/>
      <c r="C69" s="217" t="s">
        <v>42</v>
      </c>
      <c r="D69" s="218" t="s">
        <v>43</v>
      </c>
      <c r="E69" s="219">
        <v>0</v>
      </c>
      <c r="F69" s="220">
        <v>0</v>
      </c>
      <c r="G69" s="220">
        <v>0</v>
      </c>
      <c r="H69" s="334" t="e">
        <f t="shared" si="6"/>
        <v>#DIV/0!</v>
      </c>
      <c r="I69" s="335" t="e">
        <f t="shared" si="7"/>
        <v>#DIV/0!</v>
      </c>
      <c r="K69" s="16"/>
    </row>
    <row r="70" spans="1:11" ht="25.95" customHeight="1">
      <c r="A70" s="217"/>
      <c r="B70" s="228"/>
      <c r="C70" s="223" t="s">
        <v>51</v>
      </c>
      <c r="D70" s="224" t="s">
        <v>52</v>
      </c>
      <c r="E70" s="219">
        <v>0</v>
      </c>
      <c r="F70" s="220">
        <v>0</v>
      </c>
      <c r="G70" s="220">
        <v>0</v>
      </c>
      <c r="H70" s="334" t="e">
        <f t="shared" si="6"/>
        <v>#DIV/0!</v>
      </c>
      <c r="I70" s="335" t="e">
        <f t="shared" si="7"/>
        <v>#DIV/0!</v>
      </c>
      <c r="J70" s="16"/>
    </row>
    <row r="71" spans="1:11" ht="25.95" customHeight="1">
      <c r="A71" s="229"/>
      <c r="B71" s="223"/>
      <c r="C71" s="217" t="s">
        <v>54</v>
      </c>
      <c r="D71" s="218" t="s">
        <v>55</v>
      </c>
      <c r="E71" s="219">
        <v>0</v>
      </c>
      <c r="F71" s="240">
        <v>0</v>
      </c>
      <c r="G71" s="240">
        <v>0</v>
      </c>
      <c r="H71" s="334" t="e">
        <f t="shared" si="6"/>
        <v>#DIV/0!</v>
      </c>
      <c r="I71" s="335" t="e">
        <f t="shared" si="7"/>
        <v>#DIV/0!</v>
      </c>
    </row>
    <row r="72" spans="1:11" ht="25.8" customHeight="1">
      <c r="A72" s="230"/>
      <c r="B72" s="230"/>
      <c r="C72" s="230"/>
      <c r="D72" s="232"/>
      <c r="E72" s="233"/>
      <c r="F72" s="234"/>
      <c r="G72" s="234"/>
      <c r="H72" s="234"/>
      <c r="I72" s="234"/>
    </row>
    <row r="73" spans="1:11" ht="25.95" customHeight="1">
      <c r="A73" s="217"/>
      <c r="B73" s="235">
        <v>36</v>
      </c>
      <c r="C73" s="236"/>
      <c r="D73" s="237" t="s">
        <v>61</v>
      </c>
      <c r="E73" s="241">
        <v>0</v>
      </c>
      <c r="F73" s="241">
        <v>0</v>
      </c>
      <c r="G73" s="241">
        <v>0</v>
      </c>
      <c r="H73" s="213" t="e">
        <f t="shared" si="6"/>
        <v>#DIV/0!</v>
      </c>
      <c r="I73" s="214" t="e">
        <f t="shared" si="7"/>
        <v>#DIV/0!</v>
      </c>
    </row>
    <row r="74" spans="1:11" ht="25.95" customHeight="1">
      <c r="A74" s="217"/>
      <c r="B74" s="217"/>
      <c r="C74" s="217" t="s">
        <v>53</v>
      </c>
      <c r="D74" s="218" t="s">
        <v>12</v>
      </c>
      <c r="E74" s="219">
        <v>0</v>
      </c>
      <c r="F74" s="220">
        <v>0</v>
      </c>
      <c r="G74" s="220">
        <v>0</v>
      </c>
      <c r="H74" s="334" t="e">
        <f t="shared" si="6"/>
        <v>#DIV/0!</v>
      </c>
      <c r="I74" s="335" t="e">
        <f t="shared" si="7"/>
        <v>#DIV/0!</v>
      </c>
    </row>
    <row r="75" spans="1:11" ht="25.95" customHeight="1">
      <c r="A75" s="217"/>
      <c r="B75" s="217"/>
      <c r="C75" s="223" t="s">
        <v>47</v>
      </c>
      <c r="D75" s="224" t="s">
        <v>48</v>
      </c>
      <c r="E75" s="219">
        <v>0</v>
      </c>
      <c r="F75" s="220">
        <v>0</v>
      </c>
      <c r="G75" s="220">
        <v>0</v>
      </c>
      <c r="H75" s="334" t="e">
        <f t="shared" si="6"/>
        <v>#DIV/0!</v>
      </c>
      <c r="I75" s="335" t="e">
        <f t="shared" si="7"/>
        <v>#DIV/0!</v>
      </c>
    </row>
    <row r="76" spans="1:11" ht="25.95" customHeight="1">
      <c r="A76" s="223"/>
      <c r="B76" s="223"/>
      <c r="C76" s="217" t="s">
        <v>58</v>
      </c>
      <c r="D76" s="218" t="s">
        <v>59</v>
      </c>
      <c r="E76" s="219">
        <v>0</v>
      </c>
      <c r="F76" s="240">
        <v>0</v>
      </c>
      <c r="G76" s="240">
        <v>0</v>
      </c>
      <c r="H76" s="334" t="e">
        <f t="shared" si="6"/>
        <v>#DIV/0!</v>
      </c>
      <c r="I76" s="335" t="e">
        <f t="shared" si="7"/>
        <v>#DIV/0!</v>
      </c>
    </row>
    <row r="77" spans="1:11" ht="25.95" customHeight="1">
      <c r="A77" s="217"/>
      <c r="B77" s="217"/>
      <c r="C77" s="217" t="s">
        <v>44</v>
      </c>
      <c r="D77" s="226" t="s">
        <v>45</v>
      </c>
      <c r="E77" s="219">
        <v>0</v>
      </c>
      <c r="F77" s="220">
        <v>0</v>
      </c>
      <c r="G77" s="220">
        <v>0</v>
      </c>
      <c r="H77" s="334" t="e">
        <f t="shared" si="6"/>
        <v>#DIV/0!</v>
      </c>
      <c r="I77" s="335" t="e">
        <f t="shared" si="7"/>
        <v>#DIV/0!</v>
      </c>
    </row>
    <row r="78" spans="1:11" ht="25.95" customHeight="1">
      <c r="A78" s="217"/>
      <c r="B78" s="228"/>
      <c r="C78" s="217" t="s">
        <v>56</v>
      </c>
      <c r="D78" s="218" t="s">
        <v>57</v>
      </c>
      <c r="E78" s="219">
        <v>0</v>
      </c>
      <c r="F78" s="220">
        <v>0</v>
      </c>
      <c r="G78" s="220">
        <v>0</v>
      </c>
      <c r="H78" s="334" t="e">
        <f t="shared" si="6"/>
        <v>#DIV/0!</v>
      </c>
      <c r="I78" s="335" t="e">
        <f t="shared" si="7"/>
        <v>#DIV/0!</v>
      </c>
    </row>
    <row r="79" spans="1:11" ht="25.95" customHeight="1">
      <c r="A79" s="217"/>
      <c r="B79" s="217"/>
      <c r="C79" s="217" t="s">
        <v>40</v>
      </c>
      <c r="D79" s="218" t="s">
        <v>41</v>
      </c>
      <c r="E79" s="219">
        <v>0</v>
      </c>
      <c r="F79" s="220">
        <v>0</v>
      </c>
      <c r="G79" s="220">
        <v>0</v>
      </c>
      <c r="H79" s="334" t="e">
        <f t="shared" si="6"/>
        <v>#DIV/0!</v>
      </c>
      <c r="I79" s="335" t="e">
        <f t="shared" si="7"/>
        <v>#DIV/0!</v>
      </c>
    </row>
    <row r="80" spans="1:11" s="16" customFormat="1" ht="25.95" customHeight="1">
      <c r="A80" s="217"/>
      <c r="B80" s="228"/>
      <c r="C80" s="217" t="s">
        <v>42</v>
      </c>
      <c r="D80" s="218" t="s">
        <v>43</v>
      </c>
      <c r="E80" s="219">
        <v>0</v>
      </c>
      <c r="F80" s="220">
        <v>0</v>
      </c>
      <c r="G80" s="220">
        <v>0</v>
      </c>
      <c r="H80" s="334" t="e">
        <f t="shared" si="6"/>
        <v>#DIV/0!</v>
      </c>
      <c r="I80" s="335" t="e">
        <f t="shared" si="7"/>
        <v>#DIV/0!</v>
      </c>
      <c r="J80"/>
      <c r="K80"/>
    </row>
    <row r="81" spans="1:11" ht="25.95" customHeight="1">
      <c r="A81" s="229"/>
      <c r="B81" s="223"/>
      <c r="C81" s="223" t="s">
        <v>51</v>
      </c>
      <c r="D81" s="224" t="s">
        <v>52</v>
      </c>
      <c r="E81" s="219">
        <v>0</v>
      </c>
      <c r="F81" s="220">
        <v>0</v>
      </c>
      <c r="G81" s="220">
        <v>0</v>
      </c>
      <c r="H81" s="334" t="e">
        <f t="shared" si="6"/>
        <v>#DIV/0!</v>
      </c>
      <c r="I81" s="335" t="e">
        <f t="shared" si="7"/>
        <v>#DIV/0!</v>
      </c>
      <c r="K81" s="16"/>
    </row>
    <row r="82" spans="1:11" ht="25.95" customHeight="1">
      <c r="A82" s="229"/>
      <c r="B82" s="223"/>
      <c r="C82" s="217" t="s">
        <v>54</v>
      </c>
      <c r="D82" s="218" t="s">
        <v>55</v>
      </c>
      <c r="E82" s="219">
        <v>0</v>
      </c>
      <c r="F82" s="240">
        <v>0</v>
      </c>
      <c r="G82" s="240">
        <v>0</v>
      </c>
      <c r="H82" s="334" t="e">
        <f t="shared" si="6"/>
        <v>#DIV/0!</v>
      </c>
      <c r="I82" s="335" t="e">
        <f t="shared" si="7"/>
        <v>#DIV/0!</v>
      </c>
      <c r="J82" s="16"/>
    </row>
    <row r="83" spans="1:11" ht="22.8" customHeight="1">
      <c r="A83" s="230"/>
      <c r="B83" s="230"/>
      <c r="C83" s="230"/>
      <c r="D83" s="232"/>
      <c r="E83" s="233"/>
      <c r="F83" s="234"/>
      <c r="G83" s="234"/>
      <c r="H83" s="234"/>
      <c r="I83" s="234"/>
    </row>
    <row r="84" spans="1:11" ht="25.95" customHeight="1">
      <c r="A84" s="217"/>
      <c r="B84" s="235">
        <v>38</v>
      </c>
      <c r="C84" s="236"/>
      <c r="D84" s="237" t="s">
        <v>62</v>
      </c>
      <c r="E84" s="212">
        <v>233.73</v>
      </c>
      <c r="F84" s="212">
        <f>SUM(F85:F93)</f>
        <v>233.98</v>
      </c>
      <c r="G84" s="212">
        <f>SUM(G85:G93)</f>
        <v>233.98</v>
      </c>
      <c r="H84" s="213">
        <f t="shared" si="6"/>
        <v>100.10696102340306</v>
      </c>
      <c r="I84" s="214">
        <f t="shared" si="7"/>
        <v>100</v>
      </c>
    </row>
    <row r="85" spans="1:11" ht="25.95" customHeight="1">
      <c r="A85" s="217"/>
      <c r="B85" s="217"/>
      <c r="C85" s="217" t="s">
        <v>53</v>
      </c>
      <c r="D85" s="218" t="s">
        <v>12</v>
      </c>
      <c r="E85" s="219">
        <v>0</v>
      </c>
      <c r="F85" s="220">
        <v>0</v>
      </c>
      <c r="G85" s="220">
        <v>0</v>
      </c>
      <c r="H85" s="334" t="e">
        <f t="shared" si="6"/>
        <v>#DIV/0!</v>
      </c>
      <c r="I85" s="335" t="e">
        <f t="shared" si="7"/>
        <v>#DIV/0!</v>
      </c>
    </row>
    <row r="86" spans="1:11" ht="25.95" customHeight="1">
      <c r="A86" s="217"/>
      <c r="B86" s="217"/>
      <c r="C86" s="223" t="s">
        <v>47</v>
      </c>
      <c r="D86" s="224" t="s">
        <v>48</v>
      </c>
      <c r="E86" s="219">
        <v>0</v>
      </c>
      <c r="F86" s="220">
        <v>0</v>
      </c>
      <c r="G86" s="220">
        <v>0</v>
      </c>
      <c r="H86" s="334" t="e">
        <f t="shared" si="6"/>
        <v>#DIV/0!</v>
      </c>
      <c r="I86" s="335" t="e">
        <f t="shared" si="7"/>
        <v>#DIV/0!</v>
      </c>
    </row>
    <row r="87" spans="1:11" ht="25.95" customHeight="1">
      <c r="A87" s="223"/>
      <c r="B87" s="223"/>
      <c r="C87" s="217" t="s">
        <v>58</v>
      </c>
      <c r="D87" s="218" t="s">
        <v>59</v>
      </c>
      <c r="E87" s="219">
        <v>0</v>
      </c>
      <c r="F87" s="240">
        <v>0</v>
      </c>
      <c r="G87" s="240">
        <v>0</v>
      </c>
      <c r="H87" s="334" t="e">
        <f t="shared" si="6"/>
        <v>#DIV/0!</v>
      </c>
      <c r="I87" s="335" t="e">
        <f t="shared" si="7"/>
        <v>#DIV/0!</v>
      </c>
    </row>
    <row r="88" spans="1:11" ht="25.95" customHeight="1">
      <c r="A88" s="217"/>
      <c r="B88" s="217"/>
      <c r="C88" s="217" t="s">
        <v>44</v>
      </c>
      <c r="D88" s="226" t="s">
        <v>45</v>
      </c>
      <c r="E88" s="219">
        <v>0</v>
      </c>
      <c r="F88" s="220">
        <v>0</v>
      </c>
      <c r="G88" s="220">
        <v>0</v>
      </c>
      <c r="H88" s="334" t="e">
        <f t="shared" si="6"/>
        <v>#DIV/0!</v>
      </c>
      <c r="I88" s="335" t="e">
        <f t="shared" si="7"/>
        <v>#DIV/0!</v>
      </c>
    </row>
    <row r="89" spans="1:11" ht="25.95" customHeight="1">
      <c r="A89" s="217"/>
      <c r="B89" s="228"/>
      <c r="C89" s="217" t="s">
        <v>56</v>
      </c>
      <c r="D89" s="218" t="s">
        <v>57</v>
      </c>
      <c r="E89" s="219">
        <v>0</v>
      </c>
      <c r="F89" s="220">
        <v>0</v>
      </c>
      <c r="G89" s="220">
        <v>0</v>
      </c>
      <c r="H89" s="334" t="e">
        <f t="shared" si="6"/>
        <v>#DIV/0!</v>
      </c>
      <c r="I89" s="335" t="e">
        <f t="shared" si="7"/>
        <v>#DIV/0!</v>
      </c>
    </row>
    <row r="90" spans="1:11" ht="25.95" customHeight="1">
      <c r="A90" s="217"/>
      <c r="B90" s="217"/>
      <c r="C90" s="217" t="s">
        <v>40</v>
      </c>
      <c r="D90" s="218" t="s">
        <v>41</v>
      </c>
      <c r="E90" s="219">
        <v>233.73</v>
      </c>
      <c r="F90" s="220">
        <f>SUM('[1]POSEBNI DIO'!C167+0)</f>
        <v>233.98</v>
      </c>
      <c r="G90" s="220">
        <f>SUM('[1]POSEBNI DIO'!D167+0)</f>
        <v>233.98</v>
      </c>
      <c r="H90" s="334">
        <f t="shared" si="6"/>
        <v>100.10696102340306</v>
      </c>
      <c r="I90" s="335">
        <f t="shared" si="7"/>
        <v>100</v>
      </c>
    </row>
    <row r="91" spans="1:11" ht="25.95" customHeight="1">
      <c r="A91" s="217"/>
      <c r="B91" s="228"/>
      <c r="C91" s="217" t="s">
        <v>42</v>
      </c>
      <c r="D91" s="218" t="s">
        <v>43</v>
      </c>
      <c r="E91" s="219">
        <v>0</v>
      </c>
      <c r="F91" s="220">
        <v>0</v>
      </c>
      <c r="G91" s="220">
        <v>0</v>
      </c>
      <c r="H91" s="334" t="e">
        <f t="shared" si="6"/>
        <v>#DIV/0!</v>
      </c>
      <c r="I91" s="335" t="e">
        <f t="shared" si="7"/>
        <v>#DIV/0!</v>
      </c>
    </row>
    <row r="92" spans="1:11" s="16" customFormat="1" ht="25.95" customHeight="1">
      <c r="A92" s="229"/>
      <c r="B92" s="223"/>
      <c r="C92" s="223" t="s">
        <v>51</v>
      </c>
      <c r="D92" s="224" t="s">
        <v>52</v>
      </c>
      <c r="E92" s="225">
        <v>0</v>
      </c>
      <c r="F92" s="220">
        <v>0</v>
      </c>
      <c r="G92" s="220">
        <v>0</v>
      </c>
      <c r="H92" s="334" t="e">
        <f t="shared" si="6"/>
        <v>#DIV/0!</v>
      </c>
      <c r="I92" s="335" t="e">
        <f t="shared" si="7"/>
        <v>#DIV/0!</v>
      </c>
      <c r="J92"/>
      <c r="K92"/>
    </row>
    <row r="93" spans="1:11" ht="25.95" customHeight="1">
      <c r="A93" s="229"/>
      <c r="B93" s="223"/>
      <c r="C93" s="217" t="s">
        <v>54</v>
      </c>
      <c r="D93" s="218" t="s">
        <v>55</v>
      </c>
      <c r="E93" s="219">
        <v>0</v>
      </c>
      <c r="F93" s="240">
        <v>0</v>
      </c>
      <c r="G93" s="240">
        <v>0</v>
      </c>
      <c r="H93" s="334" t="e">
        <f t="shared" si="6"/>
        <v>#DIV/0!</v>
      </c>
      <c r="I93" s="335" t="e">
        <f t="shared" si="7"/>
        <v>#DIV/0!</v>
      </c>
      <c r="K93" s="16"/>
    </row>
    <row r="94" spans="1:11">
      <c r="A94" s="230"/>
      <c r="B94" s="230"/>
      <c r="C94" s="230"/>
      <c r="D94" s="232"/>
      <c r="E94" s="233"/>
      <c r="F94" s="234"/>
      <c r="G94" s="234"/>
      <c r="H94" s="234"/>
      <c r="I94" s="234"/>
      <c r="J94" s="16"/>
    </row>
    <row r="95" spans="1:11" ht="25.95" customHeight="1">
      <c r="A95" s="242">
        <v>4</v>
      </c>
      <c r="B95" s="242"/>
      <c r="C95" s="242"/>
      <c r="D95" s="243" t="s">
        <v>18</v>
      </c>
      <c r="E95" s="244">
        <v>8105.19</v>
      </c>
      <c r="F95" s="212">
        <f>SUM(F96+F107+F119)</f>
        <v>7054.94</v>
      </c>
      <c r="G95" s="212">
        <f>SUM(G96+G107+G119)</f>
        <v>7364.5599999999995</v>
      </c>
      <c r="H95" s="213">
        <f t="shared" si="6"/>
        <v>90.862274665985623</v>
      </c>
      <c r="I95" s="214">
        <f t="shared" si="7"/>
        <v>104.3886978485997</v>
      </c>
    </row>
    <row r="96" spans="1:11" ht="25.95" customHeight="1">
      <c r="A96" s="215"/>
      <c r="B96" s="210">
        <v>41</v>
      </c>
      <c r="C96" s="210"/>
      <c r="D96" s="243" t="s">
        <v>19</v>
      </c>
      <c r="E96" s="244">
        <v>0</v>
      </c>
      <c r="F96" s="245">
        <v>0</v>
      </c>
      <c r="G96" s="245">
        <v>0</v>
      </c>
      <c r="H96" s="213" t="e">
        <f t="shared" si="6"/>
        <v>#DIV/0!</v>
      </c>
      <c r="I96" s="214" t="e">
        <f t="shared" si="7"/>
        <v>#DIV/0!</v>
      </c>
    </row>
    <row r="97" spans="1:11" ht="25.95" customHeight="1">
      <c r="A97" s="217"/>
      <c r="B97" s="217"/>
      <c r="C97" s="217" t="s">
        <v>53</v>
      </c>
      <c r="D97" s="218" t="s">
        <v>12</v>
      </c>
      <c r="E97" s="219">
        <v>0</v>
      </c>
      <c r="F97" s="220">
        <v>0</v>
      </c>
      <c r="G97" s="220">
        <v>0</v>
      </c>
      <c r="H97" s="334" t="e">
        <f t="shared" si="6"/>
        <v>#DIV/0!</v>
      </c>
      <c r="I97" s="335" t="e">
        <f t="shared" si="7"/>
        <v>#DIV/0!</v>
      </c>
    </row>
    <row r="98" spans="1:11" ht="25.95" customHeight="1">
      <c r="A98" s="217"/>
      <c r="B98" s="217"/>
      <c r="C98" s="223" t="s">
        <v>47</v>
      </c>
      <c r="D98" s="224" t="s">
        <v>48</v>
      </c>
      <c r="E98" s="219">
        <v>0</v>
      </c>
      <c r="F98" s="220">
        <v>0</v>
      </c>
      <c r="G98" s="220">
        <v>0</v>
      </c>
      <c r="H98" s="334" t="e">
        <f t="shared" si="6"/>
        <v>#DIV/0!</v>
      </c>
      <c r="I98" s="335" t="e">
        <f t="shared" si="7"/>
        <v>#DIV/0!</v>
      </c>
    </row>
    <row r="99" spans="1:11" ht="25.95" customHeight="1">
      <c r="A99" s="223"/>
      <c r="B99" s="223"/>
      <c r="C99" s="217" t="s">
        <v>58</v>
      </c>
      <c r="D99" s="218" t="s">
        <v>59</v>
      </c>
      <c r="E99" s="219">
        <v>0</v>
      </c>
      <c r="F99" s="240">
        <v>0</v>
      </c>
      <c r="G99" s="240">
        <v>0</v>
      </c>
      <c r="H99" s="334" t="e">
        <f t="shared" si="6"/>
        <v>#DIV/0!</v>
      </c>
      <c r="I99" s="335" t="e">
        <f t="shared" si="7"/>
        <v>#DIV/0!</v>
      </c>
    </row>
    <row r="100" spans="1:11" ht="25.95" customHeight="1">
      <c r="A100" s="217"/>
      <c r="B100" s="217"/>
      <c r="C100" s="217" t="s">
        <v>44</v>
      </c>
      <c r="D100" s="226" t="s">
        <v>45</v>
      </c>
      <c r="E100" s="219">
        <v>0</v>
      </c>
      <c r="F100" s="220">
        <v>0</v>
      </c>
      <c r="G100" s="220">
        <v>0</v>
      </c>
      <c r="H100" s="334" t="e">
        <f t="shared" ref="H100:H128" si="10">G100/E100*100</f>
        <v>#DIV/0!</v>
      </c>
      <c r="I100" s="335" t="e">
        <f t="shared" ref="I100:I128" si="11">G100/F100*100</f>
        <v>#DIV/0!</v>
      </c>
    </row>
    <row r="101" spans="1:11" ht="25.95" customHeight="1">
      <c r="A101" s="217"/>
      <c r="B101" s="228"/>
      <c r="C101" s="217" t="s">
        <v>56</v>
      </c>
      <c r="D101" s="218" t="s">
        <v>57</v>
      </c>
      <c r="E101" s="219">
        <v>0</v>
      </c>
      <c r="F101" s="220">
        <v>0</v>
      </c>
      <c r="G101" s="220">
        <v>0</v>
      </c>
      <c r="H101" s="334" t="e">
        <f t="shared" si="10"/>
        <v>#DIV/0!</v>
      </c>
      <c r="I101" s="335" t="e">
        <f t="shared" si="11"/>
        <v>#DIV/0!</v>
      </c>
    </row>
    <row r="102" spans="1:11" ht="25.95" customHeight="1">
      <c r="A102" s="217"/>
      <c r="B102" s="217"/>
      <c r="C102" s="217" t="s">
        <v>40</v>
      </c>
      <c r="D102" s="218" t="s">
        <v>41</v>
      </c>
      <c r="E102" s="219">
        <v>0</v>
      </c>
      <c r="F102" s="220">
        <v>0</v>
      </c>
      <c r="G102" s="220">
        <v>0</v>
      </c>
      <c r="H102" s="334" t="e">
        <f t="shared" si="10"/>
        <v>#DIV/0!</v>
      </c>
      <c r="I102" s="335" t="e">
        <f t="shared" si="11"/>
        <v>#DIV/0!</v>
      </c>
    </row>
    <row r="103" spans="1:11" ht="25.95" customHeight="1">
      <c r="A103" s="217"/>
      <c r="B103" s="228"/>
      <c r="C103" s="217" t="s">
        <v>42</v>
      </c>
      <c r="D103" s="218" t="s">
        <v>43</v>
      </c>
      <c r="E103" s="219">
        <v>0</v>
      </c>
      <c r="F103" s="220">
        <v>0</v>
      </c>
      <c r="G103" s="220">
        <v>0</v>
      </c>
      <c r="H103" s="334" t="e">
        <f t="shared" si="10"/>
        <v>#DIV/0!</v>
      </c>
      <c r="I103" s="335" t="e">
        <f t="shared" si="11"/>
        <v>#DIV/0!</v>
      </c>
    </row>
    <row r="104" spans="1:11" ht="25.95" customHeight="1">
      <c r="A104" s="229"/>
      <c r="B104" s="223"/>
      <c r="C104" s="223" t="s">
        <v>51</v>
      </c>
      <c r="D104" s="224" t="s">
        <v>52</v>
      </c>
      <c r="E104" s="219">
        <v>0</v>
      </c>
      <c r="F104" s="220">
        <v>0</v>
      </c>
      <c r="G104" s="220">
        <v>0</v>
      </c>
      <c r="H104" s="334" t="e">
        <f t="shared" si="10"/>
        <v>#DIV/0!</v>
      </c>
      <c r="I104" s="335" t="e">
        <f t="shared" si="11"/>
        <v>#DIV/0!</v>
      </c>
    </row>
    <row r="105" spans="1:11" s="16" customFormat="1" ht="25.95" customHeight="1">
      <c r="A105" s="223"/>
      <c r="B105" s="223"/>
      <c r="C105" s="217" t="s">
        <v>54</v>
      </c>
      <c r="D105" s="218" t="s">
        <v>55</v>
      </c>
      <c r="E105" s="219">
        <v>0</v>
      </c>
      <c r="F105" s="240">
        <v>0</v>
      </c>
      <c r="G105" s="240">
        <v>0</v>
      </c>
      <c r="H105" s="334" t="e">
        <f t="shared" si="10"/>
        <v>#DIV/0!</v>
      </c>
      <c r="I105" s="335" t="e">
        <f t="shared" si="11"/>
        <v>#DIV/0!</v>
      </c>
      <c r="J105"/>
      <c r="K105"/>
    </row>
    <row r="106" spans="1:11">
      <c r="A106" s="230"/>
      <c r="B106" s="230"/>
      <c r="C106" s="230"/>
      <c r="D106" s="232"/>
      <c r="E106" s="233"/>
      <c r="F106" s="234"/>
      <c r="G106" s="234"/>
      <c r="H106" s="234"/>
      <c r="I106" s="234"/>
      <c r="K106" s="16"/>
    </row>
    <row r="107" spans="1:11" ht="25.95" customHeight="1">
      <c r="A107" s="215"/>
      <c r="B107" s="210">
        <v>42</v>
      </c>
      <c r="C107" s="210"/>
      <c r="D107" s="243" t="s">
        <v>38</v>
      </c>
      <c r="E107" s="244">
        <f>SUM(E108:E117)</f>
        <v>8105.19</v>
      </c>
      <c r="F107" s="245">
        <f>SUM(F108:F117)</f>
        <v>7054.94</v>
      </c>
      <c r="G107" s="245">
        <f>SUM(G108:G117)</f>
        <v>7364.5599999999995</v>
      </c>
      <c r="H107" s="213">
        <f t="shared" si="10"/>
        <v>90.862274665985623</v>
      </c>
      <c r="I107" s="214">
        <f t="shared" si="11"/>
        <v>104.3886978485997</v>
      </c>
      <c r="J107" s="16"/>
    </row>
    <row r="108" spans="1:11" ht="25.95" customHeight="1">
      <c r="A108" s="217"/>
      <c r="B108" s="217"/>
      <c r="C108" s="217" t="s">
        <v>53</v>
      </c>
      <c r="D108" s="218" t="s">
        <v>12</v>
      </c>
      <c r="E108" s="219">
        <v>1103.74</v>
      </c>
      <c r="F108" s="220">
        <v>0</v>
      </c>
      <c r="G108" s="220">
        <v>0</v>
      </c>
      <c r="H108" s="334">
        <f t="shared" si="10"/>
        <v>0</v>
      </c>
      <c r="I108" s="335" t="e">
        <f t="shared" si="11"/>
        <v>#DIV/0!</v>
      </c>
    </row>
    <row r="109" spans="1:11" ht="25.95" customHeight="1">
      <c r="A109" s="217"/>
      <c r="B109" s="217"/>
      <c r="C109" s="223" t="s">
        <v>47</v>
      </c>
      <c r="D109" s="224" t="s">
        <v>48</v>
      </c>
      <c r="E109" s="225">
        <v>0</v>
      </c>
      <c r="F109" s="220">
        <v>0</v>
      </c>
      <c r="G109" s="220">
        <v>0</v>
      </c>
      <c r="H109" s="334" t="e">
        <f t="shared" si="10"/>
        <v>#DIV/0!</v>
      </c>
      <c r="I109" s="335" t="e">
        <f t="shared" si="11"/>
        <v>#DIV/0!</v>
      </c>
    </row>
    <row r="110" spans="1:11" ht="25.95" customHeight="1">
      <c r="A110" s="217"/>
      <c r="B110" s="217"/>
      <c r="C110" s="223" t="s">
        <v>213</v>
      </c>
      <c r="D110" s="224" t="s">
        <v>160</v>
      </c>
      <c r="E110" s="225">
        <v>127.99</v>
      </c>
      <c r="F110" s="220">
        <v>0</v>
      </c>
      <c r="G110" s="220">
        <v>0</v>
      </c>
      <c r="H110" s="334">
        <f t="shared" si="10"/>
        <v>0</v>
      </c>
      <c r="I110" s="335" t="e">
        <f t="shared" si="11"/>
        <v>#DIV/0!</v>
      </c>
    </row>
    <row r="111" spans="1:11" ht="25.95" customHeight="1">
      <c r="A111" s="223"/>
      <c r="B111" s="223"/>
      <c r="C111" s="217" t="s">
        <v>58</v>
      </c>
      <c r="D111" s="218" t="s">
        <v>59</v>
      </c>
      <c r="E111" s="219">
        <v>0</v>
      </c>
      <c r="F111" s="240">
        <v>0</v>
      </c>
      <c r="G111" s="240">
        <v>0</v>
      </c>
      <c r="H111" s="334" t="e">
        <f t="shared" si="10"/>
        <v>#DIV/0!</v>
      </c>
      <c r="I111" s="335" t="e">
        <f t="shared" si="11"/>
        <v>#DIV/0!</v>
      </c>
    </row>
    <row r="112" spans="1:11" ht="25.95" customHeight="1">
      <c r="A112" s="217"/>
      <c r="B112" s="217"/>
      <c r="C112" s="217" t="s">
        <v>44</v>
      </c>
      <c r="D112" s="226" t="s">
        <v>45</v>
      </c>
      <c r="E112" s="227">
        <v>0</v>
      </c>
      <c r="F112" s="220">
        <v>0</v>
      </c>
      <c r="G112" s="220">
        <v>0</v>
      </c>
      <c r="H112" s="334" t="e">
        <f t="shared" si="10"/>
        <v>#DIV/0!</v>
      </c>
      <c r="I112" s="335" t="e">
        <f t="shared" si="11"/>
        <v>#DIV/0!</v>
      </c>
    </row>
    <row r="113" spans="1:11" ht="25.95" customHeight="1">
      <c r="A113" s="217"/>
      <c r="B113" s="228"/>
      <c r="C113" s="217" t="s">
        <v>56</v>
      </c>
      <c r="D113" s="218" t="s">
        <v>57</v>
      </c>
      <c r="E113" s="219">
        <v>0</v>
      </c>
      <c r="F113" s="220">
        <v>0</v>
      </c>
      <c r="G113" s="220">
        <v>0</v>
      </c>
      <c r="H113" s="334" t="e">
        <f t="shared" si="10"/>
        <v>#DIV/0!</v>
      </c>
      <c r="I113" s="335" t="e">
        <f t="shared" si="11"/>
        <v>#DIV/0!</v>
      </c>
    </row>
    <row r="114" spans="1:11" ht="25.95" customHeight="1">
      <c r="A114" s="217"/>
      <c r="B114" s="217"/>
      <c r="C114" s="217" t="s">
        <v>40</v>
      </c>
      <c r="D114" s="218" t="s">
        <v>41</v>
      </c>
      <c r="E114" s="219">
        <v>6496.84</v>
      </c>
      <c r="F114" s="220">
        <f>SUM('[1]POSEBNI DIO'!C159+'[1]POSEBNI DIO'!C190+'[1]POSEBNI DIO'!C194)</f>
        <v>5570.75</v>
      </c>
      <c r="G114" s="220">
        <f>SUM('[1]POSEBNI DIO'!D159+'[1]POSEBNI DIO'!D190+'[1]POSEBNI DIO'!D195)</f>
        <v>5880.37</v>
      </c>
      <c r="H114" s="334">
        <f t="shared" si="10"/>
        <v>90.511233153348385</v>
      </c>
      <c r="I114" s="335">
        <f t="shared" si="11"/>
        <v>105.55795898218372</v>
      </c>
    </row>
    <row r="115" spans="1:11" ht="25.95" customHeight="1">
      <c r="A115" s="217"/>
      <c r="B115" s="228"/>
      <c r="C115" s="217" t="s">
        <v>42</v>
      </c>
      <c r="D115" s="218" t="s">
        <v>43</v>
      </c>
      <c r="E115" s="219">
        <v>376.62</v>
      </c>
      <c r="F115" s="220">
        <v>109.19</v>
      </c>
      <c r="G115" s="220">
        <f>SUM('[1]POSEBNI DIO'!D205+0)</f>
        <v>109.19</v>
      </c>
      <c r="H115" s="334">
        <f t="shared" si="10"/>
        <v>28.992087515267379</v>
      </c>
      <c r="I115" s="335">
        <f t="shared" si="11"/>
        <v>100</v>
      </c>
    </row>
    <row r="116" spans="1:11" ht="25.95" customHeight="1">
      <c r="A116" s="229"/>
      <c r="B116" s="223"/>
      <c r="C116" s="223" t="s">
        <v>51</v>
      </c>
      <c r="D116" s="224" t="s">
        <v>52</v>
      </c>
      <c r="E116" s="225">
        <v>0</v>
      </c>
      <c r="F116" s="220">
        <f>SUM('[1]POSEBNI DIO'!C217+0)</f>
        <v>1375</v>
      </c>
      <c r="G116" s="220">
        <f>SUM('[1]POSEBNI DIO'!D217+0)</f>
        <v>1375</v>
      </c>
      <c r="H116" s="334" t="e">
        <f t="shared" si="10"/>
        <v>#DIV/0!</v>
      </c>
      <c r="I116" s="335">
        <f t="shared" si="11"/>
        <v>100</v>
      </c>
    </row>
    <row r="117" spans="1:11" s="16" customFormat="1" ht="25.95" customHeight="1">
      <c r="A117" s="223"/>
      <c r="B117" s="223"/>
      <c r="C117" s="217" t="s">
        <v>54</v>
      </c>
      <c r="D117" s="218" t="s">
        <v>55</v>
      </c>
      <c r="E117" s="219">
        <v>0</v>
      </c>
      <c r="F117" s="240">
        <v>0</v>
      </c>
      <c r="G117" s="240">
        <v>0</v>
      </c>
      <c r="H117" s="334" t="e">
        <f t="shared" si="10"/>
        <v>#DIV/0!</v>
      </c>
      <c r="I117" s="335" t="e">
        <f t="shared" si="11"/>
        <v>#DIV/0!</v>
      </c>
      <c r="J117"/>
      <c r="K117"/>
    </row>
    <row r="118" spans="1:11">
      <c r="A118" s="230"/>
      <c r="B118" s="230"/>
      <c r="C118" s="230"/>
      <c r="D118" s="232"/>
      <c r="E118" s="233"/>
      <c r="F118" s="234"/>
      <c r="G118" s="234"/>
      <c r="H118" s="234"/>
      <c r="I118" s="234"/>
      <c r="K118" s="16"/>
    </row>
    <row r="119" spans="1:11" ht="25.95" customHeight="1">
      <c r="A119" s="215"/>
      <c r="B119" s="210">
        <v>45</v>
      </c>
      <c r="C119" s="210"/>
      <c r="D119" s="243" t="s">
        <v>63</v>
      </c>
      <c r="E119" s="244">
        <v>0</v>
      </c>
      <c r="F119" s="245">
        <f>SUJ8</f>
        <v>0</v>
      </c>
      <c r="G119" s="245">
        <f>SUK8</f>
        <v>0</v>
      </c>
      <c r="H119" s="213" t="e">
        <f t="shared" si="10"/>
        <v>#DIV/0!</v>
      </c>
      <c r="I119" s="214" t="e">
        <f t="shared" si="11"/>
        <v>#DIV/0!</v>
      </c>
      <c r="J119" s="16"/>
    </row>
    <row r="120" spans="1:11" ht="25.95" customHeight="1">
      <c r="A120" s="217"/>
      <c r="B120" s="217"/>
      <c r="C120" s="217" t="s">
        <v>53</v>
      </c>
      <c r="D120" s="218" t="s">
        <v>12</v>
      </c>
      <c r="E120" s="219">
        <v>0</v>
      </c>
      <c r="F120" s="220">
        <v>0</v>
      </c>
      <c r="G120" s="220">
        <v>0</v>
      </c>
      <c r="H120" s="334" t="e">
        <f t="shared" si="10"/>
        <v>#DIV/0!</v>
      </c>
      <c r="I120" s="335" t="e">
        <f t="shared" si="11"/>
        <v>#DIV/0!</v>
      </c>
    </row>
    <row r="121" spans="1:11" ht="25.95" customHeight="1">
      <c r="A121" s="217"/>
      <c r="B121" s="217"/>
      <c r="C121" s="223" t="s">
        <v>47</v>
      </c>
      <c r="D121" s="224" t="s">
        <v>48</v>
      </c>
      <c r="E121" s="225">
        <v>0</v>
      </c>
      <c r="F121" s="220">
        <v>0</v>
      </c>
      <c r="G121" s="220">
        <v>0</v>
      </c>
      <c r="H121" s="334" t="e">
        <f t="shared" si="10"/>
        <v>#DIV/0!</v>
      </c>
      <c r="I121" s="335" t="e">
        <f t="shared" si="11"/>
        <v>#DIV/0!</v>
      </c>
    </row>
    <row r="122" spans="1:11" ht="25.95" customHeight="1">
      <c r="A122" s="223"/>
      <c r="B122" s="223"/>
      <c r="C122" s="217" t="s">
        <v>58</v>
      </c>
      <c r="D122" s="218" t="s">
        <v>59</v>
      </c>
      <c r="E122" s="225">
        <v>0</v>
      </c>
      <c r="F122" s="240">
        <v>0</v>
      </c>
      <c r="G122" s="240">
        <v>0</v>
      </c>
      <c r="H122" s="334" t="e">
        <f t="shared" si="10"/>
        <v>#DIV/0!</v>
      </c>
      <c r="I122" s="335" t="e">
        <f t="shared" si="11"/>
        <v>#DIV/0!</v>
      </c>
    </row>
    <row r="123" spans="1:11" ht="25.95" customHeight="1">
      <c r="A123" s="217"/>
      <c r="B123" s="217"/>
      <c r="C123" s="217" t="s">
        <v>44</v>
      </c>
      <c r="D123" s="226" t="s">
        <v>45</v>
      </c>
      <c r="E123" s="225">
        <v>0</v>
      </c>
      <c r="F123" s="220">
        <v>0</v>
      </c>
      <c r="G123" s="220">
        <v>0</v>
      </c>
      <c r="H123" s="334" t="e">
        <f t="shared" si="10"/>
        <v>#DIV/0!</v>
      </c>
      <c r="I123" s="335" t="e">
        <f t="shared" si="11"/>
        <v>#DIV/0!</v>
      </c>
    </row>
    <row r="124" spans="1:11" ht="25.95" customHeight="1">
      <c r="A124" s="217"/>
      <c r="B124" s="228"/>
      <c r="C124" s="217" t="s">
        <v>56</v>
      </c>
      <c r="D124" s="218" t="s">
        <v>57</v>
      </c>
      <c r="E124" s="225">
        <v>0</v>
      </c>
      <c r="F124" s="220">
        <v>0</v>
      </c>
      <c r="G124" s="220">
        <v>0</v>
      </c>
      <c r="H124" s="334" t="e">
        <f t="shared" si="10"/>
        <v>#DIV/0!</v>
      </c>
      <c r="I124" s="335" t="e">
        <f t="shared" si="11"/>
        <v>#DIV/0!</v>
      </c>
    </row>
    <row r="125" spans="1:11" ht="25.95" customHeight="1">
      <c r="A125" s="217"/>
      <c r="B125" s="217"/>
      <c r="C125" s="217" t="s">
        <v>40</v>
      </c>
      <c r="D125" s="218" t="s">
        <v>41</v>
      </c>
      <c r="E125" s="225">
        <v>0</v>
      </c>
      <c r="F125" s="220">
        <v>0</v>
      </c>
      <c r="G125" s="220">
        <v>0</v>
      </c>
      <c r="H125" s="334" t="e">
        <f t="shared" si="10"/>
        <v>#DIV/0!</v>
      </c>
      <c r="I125" s="335" t="e">
        <f t="shared" si="11"/>
        <v>#DIV/0!</v>
      </c>
    </row>
    <row r="126" spans="1:11" ht="25.95" customHeight="1">
      <c r="A126" s="217"/>
      <c r="B126" s="228"/>
      <c r="C126" s="217" t="s">
        <v>42</v>
      </c>
      <c r="D126" s="218" t="s">
        <v>43</v>
      </c>
      <c r="E126" s="225">
        <v>0</v>
      </c>
      <c r="F126" s="220">
        <v>0</v>
      </c>
      <c r="G126" s="220">
        <v>0</v>
      </c>
      <c r="H126" s="334" t="e">
        <f t="shared" si="10"/>
        <v>#DIV/0!</v>
      </c>
      <c r="I126" s="335" t="e">
        <f t="shared" si="11"/>
        <v>#DIV/0!</v>
      </c>
    </row>
    <row r="127" spans="1:11" ht="25.95" customHeight="1">
      <c r="A127" s="229"/>
      <c r="B127" s="223"/>
      <c r="C127" s="223" t="s">
        <v>51</v>
      </c>
      <c r="D127" s="224" t="s">
        <v>52</v>
      </c>
      <c r="E127" s="225">
        <v>0</v>
      </c>
      <c r="F127" s="220">
        <v>0</v>
      </c>
      <c r="G127" s="220">
        <v>0</v>
      </c>
      <c r="H127" s="334" t="e">
        <f t="shared" si="10"/>
        <v>#DIV/0!</v>
      </c>
      <c r="I127" s="335" t="e">
        <f t="shared" si="11"/>
        <v>#DIV/0!</v>
      </c>
    </row>
    <row r="128" spans="1:11" ht="25.95" customHeight="1">
      <c r="A128" s="223"/>
      <c r="B128" s="223"/>
      <c r="C128" s="217" t="s">
        <v>54</v>
      </c>
      <c r="D128" s="218" t="s">
        <v>55</v>
      </c>
      <c r="E128" s="225">
        <v>0</v>
      </c>
      <c r="F128" s="240">
        <v>0</v>
      </c>
      <c r="G128" s="240">
        <v>0</v>
      </c>
      <c r="H128" s="334" t="e">
        <f t="shared" si="10"/>
        <v>#DIV/0!</v>
      </c>
      <c r="I128" s="335" t="e">
        <f t="shared" si="11"/>
        <v>#DIV/0!</v>
      </c>
    </row>
    <row r="129" spans="1:11" s="16" customFormat="1">
      <c r="A129" s="230"/>
      <c r="B129" s="230"/>
      <c r="C129" s="230"/>
      <c r="D129" s="232"/>
      <c r="E129" s="233"/>
      <c r="F129" s="234"/>
      <c r="G129" s="234"/>
      <c r="H129" s="234"/>
      <c r="I129" s="234"/>
      <c r="J129"/>
      <c r="K129"/>
    </row>
    <row r="130" spans="1:11">
      <c r="A130" s="217"/>
      <c r="B130" s="217"/>
      <c r="C130" s="217" t="s">
        <v>44</v>
      </c>
      <c r="D130" s="226" t="s">
        <v>45</v>
      </c>
      <c r="E130" s="225">
        <v>0</v>
      </c>
      <c r="F130" s="220">
        <v>0</v>
      </c>
      <c r="G130" s="220">
        <v>0</v>
      </c>
      <c r="H130" s="221" t="e">
        <f t="shared" ref="H107:H135" si="12">G130/E130*100</f>
        <v>#DIV/0!</v>
      </c>
      <c r="I130" s="222" t="e">
        <f t="shared" ref="I107:I135" si="13">G130/F130*100</f>
        <v>#DIV/0!</v>
      </c>
      <c r="K130" s="16"/>
    </row>
    <row r="131" spans="1:11">
      <c r="A131" s="217"/>
      <c r="B131" s="228"/>
      <c r="C131" s="217" t="s">
        <v>56</v>
      </c>
      <c r="D131" s="218" t="s">
        <v>57</v>
      </c>
      <c r="E131" s="225">
        <v>0</v>
      </c>
      <c r="F131" s="220">
        <v>0</v>
      </c>
      <c r="G131" s="220">
        <v>0</v>
      </c>
      <c r="H131" s="221" t="e">
        <f t="shared" si="12"/>
        <v>#DIV/0!</v>
      </c>
      <c r="I131" s="222" t="e">
        <f t="shared" si="13"/>
        <v>#DIV/0!</v>
      </c>
      <c r="J131" s="16"/>
    </row>
    <row r="132" spans="1:11">
      <c r="A132" s="217"/>
      <c r="B132" s="217"/>
      <c r="C132" s="217" t="s">
        <v>40</v>
      </c>
      <c r="D132" s="218" t="s">
        <v>41</v>
      </c>
      <c r="E132" s="225">
        <v>0</v>
      </c>
      <c r="F132" s="220">
        <v>0</v>
      </c>
      <c r="G132" s="220">
        <v>0</v>
      </c>
      <c r="H132" s="221" t="e">
        <f t="shared" si="12"/>
        <v>#DIV/0!</v>
      </c>
      <c r="I132" s="222" t="e">
        <f t="shared" si="13"/>
        <v>#DIV/0!</v>
      </c>
    </row>
    <row r="133" spans="1:11">
      <c r="A133" s="217"/>
      <c r="B133" s="228"/>
      <c r="C133" s="217" t="s">
        <v>42</v>
      </c>
      <c r="D133" s="218" t="s">
        <v>43</v>
      </c>
      <c r="E133" s="225">
        <v>0</v>
      </c>
      <c r="F133" s="220">
        <v>0</v>
      </c>
      <c r="G133" s="220">
        <v>0</v>
      </c>
      <c r="H133" s="221" t="e">
        <f t="shared" si="12"/>
        <v>#DIV/0!</v>
      </c>
      <c r="I133" s="222" t="e">
        <f t="shared" si="13"/>
        <v>#DIV/0!</v>
      </c>
    </row>
    <row r="134" spans="1:11">
      <c r="A134" s="229"/>
      <c r="B134" s="223"/>
      <c r="C134" s="223" t="s">
        <v>51</v>
      </c>
      <c r="D134" s="224" t="s">
        <v>52</v>
      </c>
      <c r="E134" s="225">
        <v>0</v>
      </c>
      <c r="F134" s="220">
        <v>0</v>
      </c>
      <c r="G134" s="220">
        <v>0</v>
      </c>
      <c r="H134" s="221" t="e">
        <f t="shared" si="12"/>
        <v>#DIV/0!</v>
      </c>
      <c r="I134" s="222" t="e">
        <f t="shared" si="13"/>
        <v>#DIV/0!</v>
      </c>
    </row>
    <row r="135" spans="1:11">
      <c r="A135" s="223"/>
      <c r="B135" s="223"/>
      <c r="C135" s="217" t="s">
        <v>54</v>
      </c>
      <c r="D135" s="218" t="s">
        <v>55</v>
      </c>
      <c r="E135" s="225">
        <v>0</v>
      </c>
      <c r="F135" s="240">
        <v>0</v>
      </c>
      <c r="G135" s="240">
        <v>0</v>
      </c>
      <c r="H135" s="221" t="e">
        <f t="shared" si="12"/>
        <v>#DIV/0!</v>
      </c>
      <c r="I135" s="222" t="e">
        <f t="shared" si="13"/>
        <v>#DIV/0!</v>
      </c>
    </row>
    <row r="136" spans="1:11">
      <c r="A136" s="230"/>
      <c r="B136" s="230"/>
      <c r="C136" s="230"/>
      <c r="D136" s="232"/>
      <c r="E136" s="233"/>
      <c r="F136" s="234"/>
      <c r="G136" s="234"/>
      <c r="H136" s="234"/>
      <c r="I136" s="234"/>
    </row>
    <row r="137" spans="1:11">
      <c r="A137" s="43"/>
      <c r="B137" s="43"/>
      <c r="C137" s="43"/>
      <c r="D137" s="43"/>
      <c r="E137" s="43"/>
      <c r="F137" s="43"/>
      <c r="G137" s="43"/>
      <c r="H137" s="43"/>
      <c r="I137" s="43"/>
    </row>
    <row r="138" spans="1:11">
      <c r="A138" s="43"/>
      <c r="B138" s="43"/>
      <c r="C138" s="43"/>
      <c r="D138" s="43"/>
      <c r="E138" s="43"/>
      <c r="F138" s="43"/>
      <c r="G138" s="43"/>
      <c r="H138" s="43"/>
      <c r="I138" s="43"/>
    </row>
  </sheetData>
  <mergeCells count="7">
    <mergeCell ref="A35:D35"/>
    <mergeCell ref="A1:I1"/>
    <mergeCell ref="A2:I2"/>
    <mergeCell ref="A4:I4"/>
    <mergeCell ref="A6:I6"/>
    <mergeCell ref="A32:I32"/>
    <mergeCell ref="A3:I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workbookViewId="0">
      <selection activeCell="C12" sqref="C12"/>
    </sheetView>
  </sheetViews>
  <sheetFormatPr defaultRowHeight="14.4"/>
  <cols>
    <col min="1" max="1" width="75" style="18" bestFit="1" customWidth="1"/>
    <col min="2" max="2" width="16.21875" style="18" bestFit="1" customWidth="1"/>
    <col min="3" max="3" width="16.33203125" bestFit="1" customWidth="1"/>
    <col min="4" max="4" width="16.21875" bestFit="1" customWidth="1"/>
    <col min="5" max="6" width="17" bestFit="1" customWidth="1"/>
    <col min="7" max="7" width="21.109375" customWidth="1"/>
  </cols>
  <sheetData>
    <row r="1" spans="1:9">
      <c r="A1" s="286" t="s">
        <v>316</v>
      </c>
      <c r="B1" s="289"/>
      <c r="C1" s="289"/>
      <c r="D1" s="289"/>
      <c r="E1" s="289"/>
      <c r="F1" s="289"/>
      <c r="G1" s="52"/>
      <c r="H1" s="52"/>
      <c r="I1" s="52"/>
    </row>
    <row r="2" spans="1:9">
      <c r="A2" s="286" t="s">
        <v>318</v>
      </c>
      <c r="B2" s="289"/>
      <c r="C2" s="289"/>
      <c r="D2" s="289"/>
      <c r="E2" s="289"/>
      <c r="F2" s="289"/>
    </row>
    <row r="3" spans="1:9" ht="15.6">
      <c r="A3" s="286" t="s">
        <v>27</v>
      </c>
      <c r="B3" s="289"/>
      <c r="C3" s="289"/>
      <c r="D3" s="289"/>
      <c r="E3" s="289"/>
      <c r="F3" s="289"/>
      <c r="G3" s="51"/>
    </row>
    <row r="4" spans="1:9">
      <c r="A4" s="286" t="s">
        <v>7</v>
      </c>
      <c r="B4" s="289"/>
      <c r="C4" s="289"/>
      <c r="D4" s="289"/>
      <c r="E4" s="289"/>
      <c r="F4" s="289"/>
    </row>
    <row r="5" spans="1:9" ht="18" customHeight="1">
      <c r="A5" s="17"/>
      <c r="B5" s="17"/>
      <c r="C5" s="1"/>
      <c r="D5" s="1"/>
      <c r="E5" s="2"/>
      <c r="F5" s="2"/>
      <c r="G5" s="51"/>
    </row>
    <row r="6" spans="1:9">
      <c r="A6" s="286" t="s">
        <v>20</v>
      </c>
      <c r="B6" s="289"/>
      <c r="C6" s="289"/>
      <c r="D6" s="289"/>
      <c r="E6" s="289"/>
      <c r="F6" s="289"/>
    </row>
    <row r="7" spans="1:9" ht="15.75" customHeight="1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1"/>
    </row>
    <row r="8" spans="1:9" ht="27" thickBot="1">
      <c r="A8" s="5" t="s">
        <v>21</v>
      </c>
      <c r="B8" s="4" t="s">
        <v>215</v>
      </c>
      <c r="C8" s="5" t="s">
        <v>214</v>
      </c>
      <c r="D8" s="4" t="s">
        <v>218</v>
      </c>
      <c r="E8" s="5" t="s">
        <v>216</v>
      </c>
      <c r="F8" s="5" t="s">
        <v>217</v>
      </c>
    </row>
    <row r="9" spans="1:9" ht="38.4" customHeight="1" thickBot="1">
      <c r="A9" s="88" t="s">
        <v>22</v>
      </c>
      <c r="B9" s="89">
        <v>636542.87</v>
      </c>
      <c r="C9" s="89">
        <f>SUM('POSEBNI DIO'!C6+0)</f>
        <v>798750.47000000009</v>
      </c>
      <c r="D9" s="89">
        <f>SUM('POSEBNI DIO'!D6+0)</f>
        <v>776508.9</v>
      </c>
      <c r="E9" s="90">
        <f>D9/B9*100</f>
        <v>121.98846874209745</v>
      </c>
      <c r="F9" s="91">
        <f>D9/C9*100</f>
        <v>97.215454533629256</v>
      </c>
    </row>
    <row r="10" spans="1:9" ht="25.8" customHeight="1" thickBot="1">
      <c r="A10" s="39" t="s">
        <v>67</v>
      </c>
      <c r="B10" s="41">
        <v>0</v>
      </c>
      <c r="C10" s="37">
        <v>0</v>
      </c>
      <c r="D10" s="37">
        <v>0</v>
      </c>
      <c r="E10" s="87" t="e">
        <f t="shared" ref="E10:E56" si="0">D10/B10*100</f>
        <v>#DIV/0!</v>
      </c>
      <c r="F10" s="37">
        <v>0</v>
      </c>
    </row>
    <row r="11" spans="1:9" ht="22.05" customHeight="1" thickBot="1">
      <c r="A11" s="40" t="s">
        <v>68</v>
      </c>
      <c r="B11" s="41">
        <v>0</v>
      </c>
      <c r="C11" s="37">
        <v>0</v>
      </c>
      <c r="D11" s="37">
        <v>0</v>
      </c>
      <c r="E11" s="87" t="e">
        <f t="shared" si="0"/>
        <v>#DIV/0!</v>
      </c>
      <c r="F11" s="37">
        <v>0</v>
      </c>
    </row>
    <row r="12" spans="1:9" s="16" customFormat="1" ht="22.05" customHeight="1" thickBot="1">
      <c r="A12" s="40" t="s">
        <v>69</v>
      </c>
      <c r="B12" s="41">
        <v>0</v>
      </c>
      <c r="C12" s="37">
        <v>0</v>
      </c>
      <c r="D12" s="37">
        <v>0</v>
      </c>
      <c r="E12" s="87" t="e">
        <f t="shared" si="0"/>
        <v>#DIV/0!</v>
      </c>
      <c r="F12" s="37">
        <v>0</v>
      </c>
    </row>
    <row r="13" spans="1:9" s="16" customFormat="1" ht="22.05" customHeight="1" thickBot="1">
      <c r="A13" s="40" t="s">
        <v>70</v>
      </c>
      <c r="B13" s="41">
        <v>0</v>
      </c>
      <c r="C13" s="37">
        <v>0</v>
      </c>
      <c r="D13" s="37">
        <v>0</v>
      </c>
      <c r="E13" s="87" t="e">
        <f t="shared" si="0"/>
        <v>#DIV/0!</v>
      </c>
      <c r="F13" s="37">
        <v>0</v>
      </c>
    </row>
    <row r="14" spans="1:9" s="16" customFormat="1" ht="22.05" customHeight="1" thickBot="1">
      <c r="A14" s="40" t="s">
        <v>71</v>
      </c>
      <c r="B14" s="41">
        <v>0</v>
      </c>
      <c r="C14" s="37">
        <v>0</v>
      </c>
      <c r="D14" s="37">
        <v>0</v>
      </c>
      <c r="E14" s="87" t="e">
        <f t="shared" si="0"/>
        <v>#DIV/0!</v>
      </c>
      <c r="F14" s="37">
        <v>0</v>
      </c>
    </row>
    <row r="15" spans="1:9" s="16" customFormat="1" ht="22.05" customHeight="1" thickBot="1">
      <c r="A15" s="40" t="s">
        <v>72</v>
      </c>
      <c r="B15" s="41">
        <v>0</v>
      </c>
      <c r="C15" s="37">
        <v>0</v>
      </c>
      <c r="D15" s="37">
        <v>0</v>
      </c>
      <c r="E15" s="87" t="e">
        <f t="shared" si="0"/>
        <v>#DIV/0!</v>
      </c>
      <c r="F15" s="37">
        <v>0</v>
      </c>
    </row>
    <row r="16" spans="1:9" s="16" customFormat="1" ht="22.05" customHeight="1" thickBot="1">
      <c r="A16" s="40" t="s">
        <v>73</v>
      </c>
      <c r="B16" s="41">
        <v>0</v>
      </c>
      <c r="C16" s="37">
        <v>0</v>
      </c>
      <c r="D16" s="37">
        <v>0</v>
      </c>
      <c r="E16" s="87" t="e">
        <f t="shared" si="0"/>
        <v>#DIV/0!</v>
      </c>
      <c r="F16" s="37">
        <v>0</v>
      </c>
    </row>
    <row r="17" spans="1:6" s="16" customFormat="1" ht="22.05" customHeight="1" thickBot="1">
      <c r="A17" s="39" t="s">
        <v>74</v>
      </c>
      <c r="B17" s="41">
        <v>0</v>
      </c>
      <c r="C17" s="37">
        <v>0</v>
      </c>
      <c r="D17" s="37">
        <v>0</v>
      </c>
      <c r="E17" s="87" t="e">
        <f t="shared" si="0"/>
        <v>#DIV/0!</v>
      </c>
      <c r="F17" s="37">
        <v>0</v>
      </c>
    </row>
    <row r="18" spans="1:6" ht="22.05" customHeight="1" thickBot="1">
      <c r="A18" s="40" t="s">
        <v>75</v>
      </c>
      <c r="B18" s="41">
        <v>0</v>
      </c>
      <c r="C18" s="37">
        <v>0</v>
      </c>
      <c r="D18" s="37">
        <v>0</v>
      </c>
      <c r="E18" s="87" t="e">
        <f t="shared" si="0"/>
        <v>#DIV/0!</v>
      </c>
      <c r="F18" s="37">
        <v>0</v>
      </c>
    </row>
    <row r="19" spans="1:6" s="16" customFormat="1" ht="22.05" customHeight="1" thickBot="1">
      <c r="A19" s="40" t="s">
        <v>76</v>
      </c>
      <c r="B19" s="41">
        <v>0</v>
      </c>
      <c r="C19" s="37">
        <v>0</v>
      </c>
      <c r="D19" s="37">
        <v>0</v>
      </c>
      <c r="E19" s="87" t="e">
        <f t="shared" si="0"/>
        <v>#DIV/0!</v>
      </c>
      <c r="F19" s="37">
        <v>0</v>
      </c>
    </row>
    <row r="20" spans="1:6" s="16" customFormat="1" ht="22.05" customHeight="1" thickBot="1">
      <c r="A20" s="40" t="s">
        <v>77</v>
      </c>
      <c r="B20" s="41">
        <v>0</v>
      </c>
      <c r="C20" s="37">
        <v>0</v>
      </c>
      <c r="D20" s="37">
        <v>0</v>
      </c>
      <c r="E20" s="87" t="e">
        <f t="shared" si="0"/>
        <v>#DIV/0!</v>
      </c>
      <c r="F20" s="37">
        <v>0</v>
      </c>
    </row>
    <row r="21" spans="1:6" s="16" customFormat="1" ht="22.05" customHeight="1" thickBot="1">
      <c r="A21" s="40" t="s">
        <v>78</v>
      </c>
      <c r="B21" s="41">
        <v>0</v>
      </c>
      <c r="C21" s="37">
        <v>0</v>
      </c>
      <c r="D21" s="37">
        <v>0</v>
      </c>
      <c r="E21" s="87" t="e">
        <f t="shared" si="0"/>
        <v>#DIV/0!</v>
      </c>
      <c r="F21" s="37">
        <v>0</v>
      </c>
    </row>
    <row r="22" spans="1:6" s="16" customFormat="1" ht="22.05" customHeight="1" thickBot="1">
      <c r="A22" s="40" t="s">
        <v>79</v>
      </c>
      <c r="B22" s="41">
        <v>0</v>
      </c>
      <c r="C22" s="37">
        <v>0</v>
      </c>
      <c r="D22" s="37">
        <v>0</v>
      </c>
      <c r="E22" s="87" t="e">
        <f t="shared" si="0"/>
        <v>#DIV/0!</v>
      </c>
      <c r="F22" s="37">
        <v>0</v>
      </c>
    </row>
    <row r="23" spans="1:6" s="16" customFormat="1" ht="22.05" customHeight="1" thickBot="1">
      <c r="A23" s="40" t="s">
        <v>80</v>
      </c>
      <c r="B23" s="41">
        <v>0</v>
      </c>
      <c r="C23" s="37">
        <v>0</v>
      </c>
      <c r="D23" s="37">
        <v>0</v>
      </c>
      <c r="E23" s="87" t="e">
        <f t="shared" si="0"/>
        <v>#DIV/0!</v>
      </c>
      <c r="F23" s="37">
        <v>0</v>
      </c>
    </row>
    <row r="24" spans="1:6" s="16" customFormat="1" ht="22.05" customHeight="1" thickBot="1">
      <c r="A24" s="39" t="s">
        <v>81</v>
      </c>
      <c r="B24" s="41">
        <v>0</v>
      </c>
      <c r="C24" s="37">
        <v>0</v>
      </c>
      <c r="D24" s="37">
        <v>0</v>
      </c>
      <c r="E24" s="87" t="e">
        <f t="shared" si="0"/>
        <v>#DIV/0!</v>
      </c>
      <c r="F24" s="37">
        <v>0</v>
      </c>
    </row>
    <row r="25" spans="1:6" ht="22.05" customHeight="1" thickBot="1">
      <c r="A25" s="40" t="s">
        <v>82</v>
      </c>
      <c r="B25" s="41">
        <v>0</v>
      </c>
      <c r="C25" s="37">
        <v>0</v>
      </c>
      <c r="D25" s="37">
        <v>0</v>
      </c>
      <c r="E25" s="87" t="e">
        <f t="shared" si="0"/>
        <v>#DIV/0!</v>
      </c>
      <c r="F25" s="37">
        <v>0</v>
      </c>
    </row>
    <row r="26" spans="1:6" s="16" customFormat="1" ht="22.05" customHeight="1" thickBot="1">
      <c r="A26" s="40" t="s">
        <v>83</v>
      </c>
      <c r="B26" s="41">
        <v>0</v>
      </c>
      <c r="C26" s="37">
        <v>0</v>
      </c>
      <c r="D26" s="37">
        <v>0</v>
      </c>
      <c r="E26" s="87" t="e">
        <f t="shared" si="0"/>
        <v>#DIV/0!</v>
      </c>
      <c r="F26" s="37">
        <v>0</v>
      </c>
    </row>
    <row r="27" spans="1:6" s="16" customFormat="1" ht="22.05" customHeight="1" thickBot="1">
      <c r="A27" s="40" t="s">
        <v>84</v>
      </c>
      <c r="B27" s="41">
        <v>0</v>
      </c>
      <c r="C27" s="37">
        <v>0</v>
      </c>
      <c r="D27" s="37">
        <v>0</v>
      </c>
      <c r="E27" s="87" t="e">
        <f t="shared" si="0"/>
        <v>#DIV/0!</v>
      </c>
      <c r="F27" s="37">
        <v>0</v>
      </c>
    </row>
    <row r="28" spans="1:6" s="16" customFormat="1" ht="22.05" customHeight="1" thickBot="1">
      <c r="A28" s="40" t="s">
        <v>85</v>
      </c>
      <c r="B28" s="41">
        <v>0</v>
      </c>
      <c r="C28" s="37">
        <v>0</v>
      </c>
      <c r="D28" s="37">
        <v>0</v>
      </c>
      <c r="E28" s="87" t="e">
        <f t="shared" si="0"/>
        <v>#DIV/0!</v>
      </c>
      <c r="F28" s="37">
        <v>0</v>
      </c>
    </row>
    <row r="29" spans="1:6" s="16" customFormat="1" ht="22.05" customHeight="1" thickBot="1">
      <c r="A29" s="40" t="s">
        <v>86</v>
      </c>
      <c r="B29" s="41">
        <v>0</v>
      </c>
      <c r="C29" s="37">
        <v>0</v>
      </c>
      <c r="D29" s="37">
        <v>0</v>
      </c>
      <c r="E29" s="87" t="e">
        <f t="shared" si="0"/>
        <v>#DIV/0!</v>
      </c>
      <c r="F29" s="37">
        <v>0</v>
      </c>
    </row>
    <row r="30" spans="1:6" s="16" customFormat="1" ht="22.05" customHeight="1" thickBot="1">
      <c r="A30" s="40" t="s">
        <v>87</v>
      </c>
      <c r="B30" s="41">
        <v>0</v>
      </c>
      <c r="C30" s="37">
        <v>0</v>
      </c>
      <c r="D30" s="37">
        <v>0</v>
      </c>
      <c r="E30" s="87" t="e">
        <f t="shared" si="0"/>
        <v>#DIV/0!</v>
      </c>
      <c r="F30" s="37">
        <v>0</v>
      </c>
    </row>
    <row r="31" spans="1:6" s="16" customFormat="1" ht="22.05" customHeight="1" thickBot="1">
      <c r="A31" s="39" t="s">
        <v>88</v>
      </c>
      <c r="B31" s="41">
        <v>0</v>
      </c>
      <c r="C31" s="37">
        <v>0</v>
      </c>
      <c r="D31" s="37">
        <v>0</v>
      </c>
      <c r="E31" s="87" t="e">
        <f t="shared" si="0"/>
        <v>#DIV/0!</v>
      </c>
      <c r="F31" s="37">
        <v>0</v>
      </c>
    </row>
    <row r="32" spans="1:6" ht="22.05" customHeight="1" thickBot="1">
      <c r="A32" s="40" t="s">
        <v>89</v>
      </c>
      <c r="B32" s="41">
        <v>0</v>
      </c>
      <c r="C32" s="37">
        <v>0</v>
      </c>
      <c r="D32" s="37">
        <v>0</v>
      </c>
      <c r="E32" s="87" t="e">
        <f t="shared" si="0"/>
        <v>#DIV/0!</v>
      </c>
      <c r="F32" s="37">
        <v>0</v>
      </c>
    </row>
    <row r="33" spans="1:6" s="16" customFormat="1" ht="22.05" customHeight="1" thickBot="1">
      <c r="A33" s="40" t="s">
        <v>90</v>
      </c>
      <c r="B33" s="41">
        <v>0</v>
      </c>
      <c r="C33" s="37">
        <v>0</v>
      </c>
      <c r="D33" s="37">
        <v>0</v>
      </c>
      <c r="E33" s="87" t="e">
        <f t="shared" si="0"/>
        <v>#DIV/0!</v>
      </c>
      <c r="F33" s="37">
        <v>0</v>
      </c>
    </row>
    <row r="34" spans="1:6" s="16" customFormat="1" ht="22.05" customHeight="1" thickBot="1">
      <c r="A34" s="40" t="s">
        <v>91</v>
      </c>
      <c r="B34" s="41">
        <v>0</v>
      </c>
      <c r="C34" s="37">
        <v>0</v>
      </c>
      <c r="D34" s="37">
        <v>0</v>
      </c>
      <c r="E34" s="87" t="e">
        <f t="shared" si="0"/>
        <v>#DIV/0!</v>
      </c>
      <c r="F34" s="37">
        <v>0</v>
      </c>
    </row>
    <row r="35" spans="1:6" s="16" customFormat="1" ht="22.05" customHeight="1" thickBot="1">
      <c r="A35" s="40" t="s">
        <v>92</v>
      </c>
      <c r="B35" s="41">
        <v>0</v>
      </c>
      <c r="C35" s="37">
        <v>0</v>
      </c>
      <c r="D35" s="37">
        <v>0</v>
      </c>
      <c r="E35" s="87" t="e">
        <f t="shared" si="0"/>
        <v>#DIV/0!</v>
      </c>
      <c r="F35" s="37">
        <v>0</v>
      </c>
    </row>
    <row r="36" spans="1:6" s="16" customFormat="1" ht="22.05" customHeight="1" thickBot="1">
      <c r="A36" s="40" t="s">
        <v>93</v>
      </c>
      <c r="B36" s="41">
        <v>0</v>
      </c>
      <c r="C36" s="37">
        <v>0</v>
      </c>
      <c r="D36" s="37">
        <v>0</v>
      </c>
      <c r="E36" s="87" t="e">
        <f t="shared" si="0"/>
        <v>#DIV/0!</v>
      </c>
      <c r="F36" s="37">
        <v>0</v>
      </c>
    </row>
    <row r="37" spans="1:6" s="16" customFormat="1" ht="22.05" customHeight="1" thickBot="1">
      <c r="A37" s="40" t="s">
        <v>94</v>
      </c>
      <c r="B37" s="41">
        <v>0</v>
      </c>
      <c r="C37" s="37">
        <v>0</v>
      </c>
      <c r="D37" s="37">
        <v>0</v>
      </c>
      <c r="E37" s="87" t="e">
        <f t="shared" si="0"/>
        <v>#DIV/0!</v>
      </c>
      <c r="F37" s="37">
        <v>0</v>
      </c>
    </row>
    <row r="38" spans="1:6" s="16" customFormat="1" ht="22.05" customHeight="1" thickBot="1">
      <c r="A38" s="92" t="s">
        <v>95</v>
      </c>
      <c r="B38" s="93">
        <v>636542.87</v>
      </c>
      <c r="C38" s="93">
        <f t="shared" ref="C38:F38" si="1">SUM(C9)</f>
        <v>798750.47000000009</v>
      </c>
      <c r="D38" s="93">
        <f t="shared" si="1"/>
        <v>776508.9</v>
      </c>
      <c r="E38" s="90">
        <f t="shared" si="0"/>
        <v>121.98846874209745</v>
      </c>
      <c r="F38" s="93">
        <f t="shared" si="1"/>
        <v>97.215454533629256</v>
      </c>
    </row>
    <row r="39" spans="1:6" ht="25.8" customHeight="1" thickBot="1">
      <c r="A39" s="94" t="s">
        <v>96</v>
      </c>
      <c r="B39" s="93">
        <v>636542.87</v>
      </c>
      <c r="C39" s="93">
        <f t="shared" ref="C39:F39" si="2">SUM(C38+0)</f>
        <v>798750.47000000009</v>
      </c>
      <c r="D39" s="93">
        <f t="shared" si="2"/>
        <v>776508.9</v>
      </c>
      <c r="E39" s="90">
        <f t="shared" si="0"/>
        <v>121.98846874209745</v>
      </c>
      <c r="F39" s="93">
        <f t="shared" si="2"/>
        <v>97.215454533629256</v>
      </c>
    </row>
    <row r="40" spans="1:6" s="16" customFormat="1" ht="16.2" thickBot="1">
      <c r="A40" s="40" t="s">
        <v>97</v>
      </c>
      <c r="B40" s="41">
        <v>0</v>
      </c>
      <c r="C40" s="42">
        <v>0</v>
      </c>
      <c r="D40" s="42">
        <v>0</v>
      </c>
      <c r="E40" s="87" t="e">
        <f t="shared" si="0"/>
        <v>#DIV/0!</v>
      </c>
      <c r="F40" s="42">
        <v>0</v>
      </c>
    </row>
    <row r="41" spans="1:6" s="16" customFormat="1" ht="22.05" customHeight="1" thickBot="1">
      <c r="A41" s="40" t="s">
        <v>98</v>
      </c>
      <c r="B41" s="41">
        <v>0</v>
      </c>
      <c r="C41" s="42">
        <v>0</v>
      </c>
      <c r="D41" s="42">
        <v>0</v>
      </c>
      <c r="E41" s="87" t="e">
        <f t="shared" si="0"/>
        <v>#DIV/0!</v>
      </c>
      <c r="F41" s="42">
        <v>0</v>
      </c>
    </row>
    <row r="42" spans="1:6" s="16" customFormat="1" ht="22.05" customHeight="1" thickBot="1">
      <c r="A42" s="40" t="s">
        <v>99</v>
      </c>
      <c r="B42" s="41">
        <v>0</v>
      </c>
      <c r="C42" s="42">
        <v>0</v>
      </c>
      <c r="D42" s="42">
        <v>0</v>
      </c>
      <c r="E42" s="87" t="e">
        <f t="shared" si="0"/>
        <v>#DIV/0!</v>
      </c>
      <c r="F42" s="42">
        <v>0</v>
      </c>
    </row>
    <row r="43" spans="1:6" s="16" customFormat="1" ht="22.05" customHeight="1" thickBot="1">
      <c r="A43" s="40" t="s">
        <v>100</v>
      </c>
      <c r="B43" s="41">
        <v>0</v>
      </c>
      <c r="C43" s="42">
        <v>0</v>
      </c>
      <c r="D43" s="42">
        <v>0</v>
      </c>
      <c r="E43" s="87" t="e">
        <f t="shared" si="0"/>
        <v>#DIV/0!</v>
      </c>
      <c r="F43" s="42">
        <v>0</v>
      </c>
    </row>
    <row r="44" spans="1:6" s="16" customFormat="1" ht="22.05" customHeight="1" thickBot="1">
      <c r="A44" s="40" t="s">
        <v>101</v>
      </c>
      <c r="B44" s="41">
        <v>0</v>
      </c>
      <c r="C44" s="42">
        <v>0</v>
      </c>
      <c r="D44" s="42">
        <v>0</v>
      </c>
      <c r="E44" s="87" t="e">
        <f t="shared" si="0"/>
        <v>#DIV/0!</v>
      </c>
      <c r="F44" s="42">
        <v>0</v>
      </c>
    </row>
    <row r="45" spans="1:6" s="16" customFormat="1" ht="22.05" customHeight="1" thickBot="1">
      <c r="A45" s="40" t="s">
        <v>102</v>
      </c>
      <c r="B45" s="41">
        <v>0</v>
      </c>
      <c r="C45" s="42">
        <v>0</v>
      </c>
      <c r="D45" s="42">
        <v>0</v>
      </c>
      <c r="E45" s="87" t="e">
        <f t="shared" si="0"/>
        <v>#DIV/0!</v>
      </c>
      <c r="F45" s="42">
        <v>0</v>
      </c>
    </row>
    <row r="46" spans="1:6" s="16" customFormat="1" ht="22.05" customHeight="1" thickBot="1">
      <c r="A46" s="40" t="s">
        <v>103</v>
      </c>
      <c r="B46" s="41">
        <v>0</v>
      </c>
      <c r="C46" s="42">
        <v>0</v>
      </c>
      <c r="D46" s="42">
        <v>0</v>
      </c>
      <c r="E46" s="87" t="e">
        <f t="shared" si="0"/>
        <v>#DIV/0!</v>
      </c>
      <c r="F46" s="42">
        <v>0</v>
      </c>
    </row>
    <row r="47" spans="1:6" s="16" customFormat="1" ht="22.05" customHeight="1" thickBot="1">
      <c r="A47" s="39" t="s">
        <v>104</v>
      </c>
      <c r="B47" s="41">
        <v>0</v>
      </c>
      <c r="C47" s="42">
        <v>0</v>
      </c>
      <c r="D47" s="42">
        <v>0</v>
      </c>
      <c r="E47" s="87" t="e">
        <f t="shared" si="0"/>
        <v>#DIV/0!</v>
      </c>
      <c r="F47" s="42">
        <v>0</v>
      </c>
    </row>
    <row r="48" spans="1:6" ht="22.05" customHeight="1" thickBot="1">
      <c r="A48" s="40" t="s">
        <v>105</v>
      </c>
      <c r="B48" s="41">
        <v>0</v>
      </c>
      <c r="C48" s="42">
        <v>0</v>
      </c>
      <c r="D48" s="42">
        <v>0</v>
      </c>
      <c r="E48" s="87" t="e">
        <f t="shared" si="0"/>
        <v>#DIV/0!</v>
      </c>
      <c r="F48" s="42">
        <v>0</v>
      </c>
    </row>
    <row r="49" spans="1:7" s="16" customFormat="1" ht="22.05" customHeight="1" thickBot="1">
      <c r="A49" s="40" t="s">
        <v>106</v>
      </c>
      <c r="B49" s="41">
        <v>0</v>
      </c>
      <c r="C49" s="42">
        <v>0</v>
      </c>
      <c r="D49" s="42">
        <v>0</v>
      </c>
      <c r="E49" s="87" t="e">
        <f t="shared" si="0"/>
        <v>#DIV/0!</v>
      </c>
      <c r="F49" s="42">
        <v>0</v>
      </c>
    </row>
    <row r="50" spans="1:7" s="16" customFormat="1" ht="22.05" customHeight="1" thickBot="1">
      <c r="A50" s="40" t="s">
        <v>107</v>
      </c>
      <c r="B50" s="41">
        <v>0</v>
      </c>
      <c r="C50" s="42">
        <v>0</v>
      </c>
      <c r="D50" s="42">
        <v>0</v>
      </c>
      <c r="E50" s="87" t="e">
        <f t="shared" si="0"/>
        <v>#DIV/0!</v>
      </c>
      <c r="F50" s="42">
        <v>0</v>
      </c>
    </row>
    <row r="51" spans="1:7" s="16" customFormat="1" ht="22.05" customHeight="1" thickBot="1">
      <c r="A51" s="40" t="s">
        <v>108</v>
      </c>
      <c r="B51" s="41">
        <v>0</v>
      </c>
      <c r="C51" s="42">
        <v>0</v>
      </c>
      <c r="D51" s="42">
        <v>0</v>
      </c>
      <c r="E51" s="87" t="e">
        <f t="shared" si="0"/>
        <v>#DIV/0!</v>
      </c>
      <c r="F51" s="42">
        <v>0</v>
      </c>
    </row>
    <row r="52" spans="1:7" s="16" customFormat="1" ht="22.05" customHeight="1" thickBot="1">
      <c r="A52" s="40" t="s">
        <v>109</v>
      </c>
      <c r="B52" s="41">
        <v>0</v>
      </c>
      <c r="C52" s="42">
        <v>0</v>
      </c>
      <c r="D52" s="42">
        <v>0</v>
      </c>
      <c r="E52" s="87" t="e">
        <f t="shared" si="0"/>
        <v>#DIV/0!</v>
      </c>
      <c r="F52" s="42">
        <v>0</v>
      </c>
    </row>
    <row r="53" spans="1:7" s="16" customFormat="1" ht="22.05" customHeight="1" thickBot="1">
      <c r="A53" s="40" t="s">
        <v>110</v>
      </c>
      <c r="B53" s="41">
        <v>0</v>
      </c>
      <c r="C53" s="42">
        <v>0</v>
      </c>
      <c r="D53" s="42">
        <v>0</v>
      </c>
      <c r="E53" s="87" t="e">
        <f t="shared" si="0"/>
        <v>#DIV/0!</v>
      </c>
      <c r="F53" s="42">
        <v>0</v>
      </c>
    </row>
    <row r="54" spans="1:7" s="16" customFormat="1" ht="22.05" customHeight="1" thickBot="1">
      <c r="A54" s="40" t="s">
        <v>111</v>
      </c>
      <c r="B54" s="41">
        <v>0</v>
      </c>
      <c r="C54" s="42">
        <v>0</v>
      </c>
      <c r="D54" s="42">
        <v>0</v>
      </c>
      <c r="E54" s="87" t="e">
        <f t="shared" si="0"/>
        <v>#DIV/0!</v>
      </c>
      <c r="F54" s="42">
        <v>0</v>
      </c>
    </row>
    <row r="55" spans="1:7" s="16" customFormat="1" ht="22.05" customHeight="1" thickBot="1">
      <c r="A55" s="40" t="s">
        <v>112</v>
      </c>
      <c r="B55" s="41">
        <v>0</v>
      </c>
      <c r="C55" s="42">
        <v>0</v>
      </c>
      <c r="D55" s="42">
        <v>0</v>
      </c>
      <c r="E55" s="87" t="e">
        <f t="shared" si="0"/>
        <v>#DIV/0!</v>
      </c>
      <c r="F55" s="42">
        <v>0</v>
      </c>
    </row>
    <row r="56" spans="1:7" s="16" customFormat="1" ht="22.05" customHeight="1" thickBot="1">
      <c r="A56" s="40" t="s">
        <v>113</v>
      </c>
      <c r="B56" s="41">
        <v>0</v>
      </c>
      <c r="C56" s="42">
        <v>0</v>
      </c>
      <c r="D56" s="42">
        <v>0</v>
      </c>
      <c r="E56" s="87" t="e">
        <f t="shared" si="0"/>
        <v>#DIV/0!</v>
      </c>
      <c r="F56" s="42">
        <v>0</v>
      </c>
    </row>
    <row r="57" spans="1:7" s="16" customFormat="1" ht="22.05" customHeight="1">
      <c r="A57" s="27"/>
      <c r="B57" s="27"/>
      <c r="C57" s="27"/>
      <c r="D57" s="27"/>
      <c r="E57" s="27"/>
      <c r="F57" s="27"/>
    </row>
    <row r="58" spans="1:7" ht="22.05" customHeight="1"/>
    <row r="59" spans="1:7" ht="15.6">
      <c r="G59" s="27"/>
    </row>
  </sheetData>
  <mergeCells count="5">
    <mergeCell ref="A1:F1"/>
    <mergeCell ref="A2:F2"/>
    <mergeCell ref="A4:F4"/>
    <mergeCell ref="A6:F6"/>
    <mergeCell ref="A3:F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workbookViewId="0">
      <selection activeCell="A2" sqref="A2:I2"/>
    </sheetView>
  </sheetViews>
  <sheetFormatPr defaultRowHeight="14.4"/>
  <cols>
    <col min="1" max="1" width="7.44140625" bestFit="1" customWidth="1"/>
    <col min="2" max="2" width="8.44140625" bestFit="1" customWidth="1"/>
    <col min="3" max="3" width="5.44140625" bestFit="1" customWidth="1"/>
    <col min="4" max="4" width="44.6640625" bestFit="1" customWidth="1"/>
    <col min="5" max="5" width="22.44140625" customWidth="1"/>
    <col min="6" max="6" width="25.33203125" customWidth="1"/>
    <col min="7" max="7" width="23.109375" customWidth="1"/>
    <col min="8" max="8" width="25.33203125" customWidth="1"/>
    <col min="9" max="9" width="21.5546875" customWidth="1"/>
    <col min="10" max="10" width="20.33203125" customWidth="1"/>
  </cols>
  <sheetData>
    <row r="1" spans="1:10" ht="15.6">
      <c r="A1" s="286" t="s">
        <v>316</v>
      </c>
      <c r="B1" s="289"/>
      <c r="C1" s="289"/>
      <c r="D1" s="289"/>
      <c r="E1" s="289"/>
      <c r="F1" s="289"/>
      <c r="G1" s="289"/>
      <c r="H1" s="289"/>
      <c r="I1" s="289"/>
      <c r="J1" s="51"/>
    </row>
    <row r="2" spans="1:10" ht="13.2" customHeight="1">
      <c r="A2" s="329" t="s">
        <v>318</v>
      </c>
      <c r="B2" s="289"/>
      <c r="C2" s="289"/>
      <c r="D2" s="289"/>
      <c r="E2" s="289"/>
      <c r="F2" s="289"/>
      <c r="G2" s="289"/>
      <c r="H2" s="289"/>
      <c r="I2" s="289"/>
    </row>
    <row r="3" spans="1:10" ht="15.75" customHeight="1">
      <c r="A3" s="286" t="s">
        <v>27</v>
      </c>
      <c r="B3" s="289"/>
      <c r="C3" s="289"/>
      <c r="D3" s="289"/>
      <c r="E3" s="289"/>
      <c r="F3" s="289"/>
      <c r="G3" s="289"/>
      <c r="H3" s="289"/>
      <c r="I3" s="289"/>
      <c r="J3" s="51"/>
    </row>
    <row r="4" spans="1:10" ht="8.4" customHeight="1">
      <c r="A4" s="1"/>
      <c r="B4" s="1"/>
      <c r="C4" s="1"/>
      <c r="D4" s="1"/>
      <c r="E4" s="1"/>
      <c r="F4" s="1"/>
      <c r="G4" s="1"/>
      <c r="H4" s="2"/>
      <c r="I4" s="2"/>
    </row>
    <row r="5" spans="1:10" ht="18" customHeight="1">
      <c r="A5" s="327" t="s">
        <v>23</v>
      </c>
      <c r="B5" s="328"/>
      <c r="C5" s="328"/>
      <c r="D5" s="328"/>
      <c r="E5" s="328"/>
      <c r="F5" s="328"/>
      <c r="G5" s="328"/>
      <c r="H5" s="328"/>
      <c r="I5" s="328"/>
      <c r="J5" s="51"/>
    </row>
    <row r="6" spans="1:10">
      <c r="A6" s="53"/>
      <c r="B6" s="53"/>
      <c r="C6" s="53"/>
      <c r="D6" s="53">
        <v>1</v>
      </c>
      <c r="E6" s="53">
        <v>2</v>
      </c>
      <c r="F6" s="53">
        <v>3</v>
      </c>
      <c r="G6" s="53">
        <v>4</v>
      </c>
      <c r="H6" s="53">
        <v>5</v>
      </c>
      <c r="I6" s="53">
        <v>6</v>
      </c>
    </row>
    <row r="7" spans="1:10" ht="31.8" customHeight="1">
      <c r="A7" s="5" t="s">
        <v>8</v>
      </c>
      <c r="B7" s="4" t="s">
        <v>9</v>
      </c>
      <c r="C7" s="4" t="s">
        <v>10</v>
      </c>
      <c r="D7" s="4" t="s">
        <v>39</v>
      </c>
      <c r="E7" s="4" t="s">
        <v>215</v>
      </c>
      <c r="F7" s="5" t="s">
        <v>214</v>
      </c>
      <c r="G7" s="4" t="s">
        <v>218</v>
      </c>
      <c r="H7" s="5" t="s">
        <v>216</v>
      </c>
      <c r="I7" s="5" t="s">
        <v>217</v>
      </c>
    </row>
    <row r="8" spans="1:10" ht="30" customHeight="1">
      <c r="A8" s="28">
        <v>8</v>
      </c>
      <c r="B8" s="28"/>
      <c r="C8" s="28"/>
      <c r="D8" s="28" t="s">
        <v>24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</row>
    <row r="9" spans="1:10" ht="30" customHeight="1">
      <c r="A9" s="29"/>
      <c r="B9" s="29">
        <v>81</v>
      </c>
      <c r="C9" s="29"/>
      <c r="D9" s="29" t="s">
        <v>66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</row>
    <row r="10" spans="1:10" ht="30" customHeight="1">
      <c r="A10" s="28"/>
      <c r="B10" s="28"/>
      <c r="C10" s="29" t="s">
        <v>47</v>
      </c>
      <c r="D10" s="29" t="s">
        <v>48</v>
      </c>
      <c r="E10" s="36">
        <v>0</v>
      </c>
      <c r="F10" s="37">
        <v>0</v>
      </c>
      <c r="G10" s="37">
        <v>0</v>
      </c>
      <c r="H10" s="37">
        <v>0</v>
      </c>
      <c r="I10" s="37">
        <v>0</v>
      </c>
    </row>
    <row r="11" spans="1:10" ht="14.4" customHeight="1">
      <c r="A11" s="50"/>
      <c r="B11" s="44"/>
      <c r="C11" s="45"/>
      <c r="D11" s="45"/>
      <c r="E11" s="46"/>
      <c r="F11" s="47"/>
      <c r="G11" s="47"/>
      <c r="H11" s="47"/>
      <c r="I11" s="47"/>
    </row>
    <row r="12" spans="1:10" ht="30" customHeight="1">
      <c r="A12" s="28"/>
      <c r="B12" s="29">
        <v>84</v>
      </c>
      <c r="C12" s="29"/>
      <c r="D12" s="29" t="s">
        <v>31</v>
      </c>
      <c r="E12" s="36">
        <v>0</v>
      </c>
      <c r="F12" s="37">
        <v>0</v>
      </c>
      <c r="G12" s="37">
        <v>0</v>
      </c>
      <c r="H12" s="37">
        <v>0</v>
      </c>
      <c r="I12" s="37">
        <v>0</v>
      </c>
    </row>
    <row r="13" spans="1:10" ht="30" customHeight="1">
      <c r="A13" s="31"/>
      <c r="B13" s="31"/>
      <c r="C13" s="31" t="s">
        <v>64</v>
      </c>
      <c r="D13" s="32" t="s">
        <v>65</v>
      </c>
      <c r="E13" s="36">
        <v>0</v>
      </c>
      <c r="F13" s="37">
        <v>0</v>
      </c>
      <c r="G13" s="37">
        <v>0</v>
      </c>
      <c r="H13" s="37">
        <v>0</v>
      </c>
      <c r="I13" s="37">
        <v>0</v>
      </c>
    </row>
    <row r="14" spans="1:10" ht="14.4" customHeight="1">
      <c r="A14" s="48"/>
      <c r="B14" s="48"/>
      <c r="C14" s="48"/>
      <c r="D14" s="49"/>
      <c r="E14" s="46"/>
      <c r="F14" s="47"/>
      <c r="G14" s="47"/>
      <c r="H14" s="47"/>
      <c r="I14" s="47"/>
    </row>
    <row r="15" spans="1:10" ht="30" customHeight="1">
      <c r="A15" s="33">
        <v>5</v>
      </c>
      <c r="B15" s="33"/>
      <c r="C15" s="33"/>
      <c r="D15" s="34" t="s">
        <v>25</v>
      </c>
      <c r="E15" s="36">
        <v>0</v>
      </c>
      <c r="F15" s="37">
        <v>0</v>
      </c>
      <c r="G15" s="37">
        <v>0</v>
      </c>
      <c r="H15" s="37">
        <v>0</v>
      </c>
      <c r="I15" s="37">
        <v>0</v>
      </c>
    </row>
    <row r="16" spans="1:10" ht="30" customHeight="1">
      <c r="A16" s="29"/>
      <c r="B16" s="29">
        <v>54</v>
      </c>
      <c r="C16" s="29"/>
      <c r="D16" s="35" t="s">
        <v>32</v>
      </c>
      <c r="E16" s="36">
        <v>0</v>
      </c>
      <c r="F16" s="37">
        <v>0</v>
      </c>
      <c r="G16" s="37">
        <v>0</v>
      </c>
      <c r="H16" s="37">
        <v>0</v>
      </c>
      <c r="I16" s="38">
        <v>0</v>
      </c>
    </row>
    <row r="17" spans="1:10" ht="30" customHeight="1">
      <c r="A17" s="31"/>
      <c r="B17" s="31"/>
      <c r="C17" s="31" t="s">
        <v>53</v>
      </c>
      <c r="D17" s="31" t="s">
        <v>12</v>
      </c>
      <c r="E17" s="36">
        <v>0</v>
      </c>
      <c r="F17" s="37">
        <v>0</v>
      </c>
      <c r="G17" s="37">
        <v>0</v>
      </c>
      <c r="H17" s="37">
        <v>0</v>
      </c>
      <c r="I17" s="38">
        <v>0</v>
      </c>
    </row>
    <row r="18" spans="1:10" ht="30" customHeight="1">
      <c r="A18" s="31"/>
      <c r="B18" s="31"/>
      <c r="C18" s="29" t="s">
        <v>47</v>
      </c>
      <c r="D18" s="29" t="s">
        <v>48</v>
      </c>
      <c r="E18" s="36">
        <v>0</v>
      </c>
      <c r="F18" s="37">
        <v>0</v>
      </c>
      <c r="G18" s="37">
        <v>0</v>
      </c>
      <c r="H18" s="37">
        <v>0</v>
      </c>
      <c r="I18" s="38">
        <v>0</v>
      </c>
    </row>
    <row r="19" spans="1:10" ht="30" customHeight="1">
      <c r="A19" s="29"/>
      <c r="B19" s="29"/>
      <c r="C19" s="31" t="s">
        <v>58</v>
      </c>
      <c r="D19" s="31" t="s">
        <v>59</v>
      </c>
      <c r="E19" s="36">
        <v>0</v>
      </c>
      <c r="F19" s="37">
        <v>0</v>
      </c>
      <c r="G19" s="37">
        <v>0</v>
      </c>
      <c r="H19" s="37">
        <v>0</v>
      </c>
      <c r="I19" s="38">
        <v>0</v>
      </c>
    </row>
    <row r="20" spans="1:10" ht="30" customHeight="1">
      <c r="A20" s="31"/>
      <c r="B20" s="31"/>
      <c r="C20" s="31" t="s">
        <v>44</v>
      </c>
      <c r="D20" s="32" t="s">
        <v>45</v>
      </c>
      <c r="E20" s="36">
        <v>0</v>
      </c>
      <c r="F20" s="37">
        <v>0</v>
      </c>
      <c r="G20" s="37">
        <v>0</v>
      </c>
      <c r="H20" s="37">
        <v>0</v>
      </c>
      <c r="I20" s="38">
        <v>0</v>
      </c>
    </row>
    <row r="21" spans="1:10" ht="30" customHeight="1">
      <c r="A21" s="31"/>
      <c r="B21" s="30"/>
      <c r="C21" s="31" t="s">
        <v>56</v>
      </c>
      <c r="D21" s="31" t="s">
        <v>57</v>
      </c>
      <c r="E21" s="36">
        <v>0</v>
      </c>
      <c r="F21" s="37">
        <v>0</v>
      </c>
      <c r="G21" s="37">
        <v>0</v>
      </c>
      <c r="H21" s="37">
        <v>0</v>
      </c>
      <c r="I21" s="38">
        <v>0</v>
      </c>
    </row>
    <row r="22" spans="1:10" ht="30" customHeight="1">
      <c r="A22" s="31"/>
      <c r="B22" s="31"/>
      <c r="C22" s="31" t="s">
        <v>40</v>
      </c>
      <c r="D22" s="31" t="s">
        <v>41</v>
      </c>
      <c r="E22" s="36">
        <v>0</v>
      </c>
      <c r="F22" s="37">
        <v>0</v>
      </c>
      <c r="G22" s="37">
        <v>0</v>
      </c>
      <c r="H22" s="37">
        <v>0</v>
      </c>
      <c r="I22" s="38">
        <v>0</v>
      </c>
    </row>
    <row r="23" spans="1:10" s="16" customFormat="1" ht="30" customHeight="1">
      <c r="A23" s="31"/>
      <c r="B23" s="30"/>
      <c r="C23" s="31" t="s">
        <v>42</v>
      </c>
      <c r="D23" s="31" t="s">
        <v>43</v>
      </c>
      <c r="E23" s="36">
        <v>0</v>
      </c>
      <c r="F23" s="37">
        <v>0</v>
      </c>
      <c r="G23" s="37">
        <v>0</v>
      </c>
      <c r="H23" s="37">
        <v>0</v>
      </c>
      <c r="I23" s="38">
        <v>0</v>
      </c>
    </row>
    <row r="24" spans="1:10" ht="30" customHeight="1">
      <c r="A24" s="31"/>
      <c r="B24" s="29"/>
      <c r="C24" s="29" t="s">
        <v>51</v>
      </c>
      <c r="D24" s="29" t="s">
        <v>52</v>
      </c>
      <c r="E24" s="36">
        <v>0</v>
      </c>
      <c r="F24" s="37">
        <v>0</v>
      </c>
      <c r="G24" s="37">
        <v>0</v>
      </c>
      <c r="H24" s="37">
        <v>0</v>
      </c>
      <c r="I24" s="38">
        <v>0</v>
      </c>
    </row>
    <row r="25" spans="1:10" ht="30" customHeight="1">
      <c r="A25" s="25"/>
      <c r="B25" s="25"/>
      <c r="C25" s="26" t="s">
        <v>54</v>
      </c>
      <c r="D25" s="26" t="s">
        <v>55</v>
      </c>
      <c r="E25" s="36">
        <v>0</v>
      </c>
      <c r="F25" s="37">
        <v>0</v>
      </c>
      <c r="G25" s="37">
        <v>0</v>
      </c>
      <c r="H25" s="37">
        <v>0</v>
      </c>
      <c r="I25" s="38">
        <v>0</v>
      </c>
    </row>
    <row r="26" spans="1:10" ht="15.6">
      <c r="A26" s="27"/>
      <c r="B26" s="27"/>
      <c r="C26" s="27"/>
      <c r="D26" s="27"/>
      <c r="E26" s="27"/>
      <c r="F26" s="27"/>
      <c r="G26" s="27"/>
      <c r="H26" s="27"/>
      <c r="I26" s="27"/>
      <c r="J26" s="27"/>
    </row>
  </sheetData>
  <mergeCells count="4">
    <mergeCell ref="A1:I1"/>
    <mergeCell ref="A3:I3"/>
    <mergeCell ref="A5:I5"/>
    <mergeCell ref="A2:I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5"/>
  <sheetViews>
    <sheetView tabSelected="1" workbookViewId="0">
      <selection activeCell="B165" sqref="B165"/>
    </sheetView>
  </sheetViews>
  <sheetFormatPr defaultRowHeight="14.4"/>
  <cols>
    <col min="1" max="1" width="19.109375" customWidth="1"/>
    <col min="2" max="2" width="70.6640625" customWidth="1"/>
    <col min="3" max="8" width="15.77734375" customWidth="1"/>
    <col min="9" max="9" width="22.109375" customWidth="1"/>
    <col min="10" max="10" width="19" customWidth="1"/>
  </cols>
  <sheetData>
    <row r="1" spans="1:10" ht="15.6">
      <c r="A1" s="286" t="s">
        <v>316</v>
      </c>
      <c r="B1" s="289"/>
      <c r="C1" s="289"/>
      <c r="D1" s="289"/>
      <c r="E1" s="289"/>
      <c r="F1" s="82"/>
      <c r="G1" s="82"/>
      <c r="H1" s="52"/>
      <c r="I1" s="14"/>
      <c r="J1" s="14"/>
    </row>
    <row r="2" spans="1:10" ht="17.399999999999999">
      <c r="A2" s="329" t="s">
        <v>318</v>
      </c>
      <c r="B2" s="289"/>
      <c r="C2" s="289"/>
      <c r="D2" s="289"/>
      <c r="E2" s="289"/>
      <c r="F2" s="1"/>
      <c r="G2" s="1"/>
      <c r="H2" s="2"/>
      <c r="I2" s="2"/>
    </row>
    <row r="3" spans="1:10" ht="18" customHeight="1">
      <c r="A3" s="327" t="s">
        <v>26</v>
      </c>
      <c r="B3" s="328"/>
      <c r="C3" s="328"/>
      <c r="D3" s="328"/>
      <c r="E3" s="328"/>
      <c r="F3" s="97"/>
      <c r="G3" s="97"/>
      <c r="H3" s="52"/>
      <c r="I3" s="14"/>
      <c r="J3" s="14"/>
    </row>
    <row r="4" spans="1:10" ht="11.4" customHeight="1">
      <c r="A4" s="53"/>
      <c r="B4" s="53">
        <v>1</v>
      </c>
      <c r="C4" s="53">
        <v>2</v>
      </c>
      <c r="D4" s="53">
        <v>3</v>
      </c>
      <c r="E4" s="53">
        <v>4</v>
      </c>
      <c r="F4" s="98"/>
      <c r="G4" s="99"/>
    </row>
    <row r="5" spans="1:10" ht="40.200000000000003" thickBot="1">
      <c r="A5" s="256" t="s">
        <v>28</v>
      </c>
      <c r="B5" s="257" t="s">
        <v>29</v>
      </c>
      <c r="C5" s="257" t="s">
        <v>214</v>
      </c>
      <c r="D5" s="258" t="s">
        <v>218</v>
      </c>
      <c r="E5" s="257" t="s">
        <v>228</v>
      </c>
      <c r="F5" s="100"/>
      <c r="G5" s="101"/>
    </row>
    <row r="6" spans="1:10" ht="22.8" customHeight="1" thickTop="1" thickBot="1">
      <c r="A6" s="330" t="s">
        <v>318</v>
      </c>
      <c r="B6" s="331"/>
      <c r="C6" s="262">
        <f>SUM(C14+C59+C71+C126+C214)</f>
        <v>798750.47000000009</v>
      </c>
      <c r="D6" s="262">
        <f>SUM(D14+D59+D71+D126+D214)</f>
        <v>776508.9</v>
      </c>
      <c r="E6" s="263">
        <f>D6/C6*100</f>
        <v>97.215454533629256</v>
      </c>
    </row>
    <row r="7" spans="1:10" ht="19.2" customHeight="1" thickTop="1" thickBot="1">
      <c r="A7" s="330" t="s">
        <v>319</v>
      </c>
      <c r="B7" s="331"/>
      <c r="C7" s="262">
        <f>SUM(C8:C12)</f>
        <v>798750.47</v>
      </c>
      <c r="D7" s="262">
        <f>SUM(D8:D12)</f>
        <v>776508.9</v>
      </c>
      <c r="E7" s="263">
        <f>D7/C7*100</f>
        <v>97.21545453362927</v>
      </c>
    </row>
    <row r="8" spans="1:10" ht="16.8" thickTop="1" thickBot="1">
      <c r="A8" s="255">
        <v>1</v>
      </c>
      <c r="B8" s="259" t="s">
        <v>219</v>
      </c>
      <c r="C8" s="260">
        <v>24312.35</v>
      </c>
      <c r="D8" s="260">
        <v>16868.490000000002</v>
      </c>
      <c r="E8" s="261">
        <f t="shared" ref="E8:E12" si="0">D8/C8*100</f>
        <v>69.382392076454977</v>
      </c>
    </row>
    <row r="9" spans="1:10" ht="16.2" thickBot="1">
      <c r="A9" s="255">
        <v>3</v>
      </c>
      <c r="B9" s="62" t="s">
        <v>220</v>
      </c>
      <c r="C9" s="63">
        <v>396.68</v>
      </c>
      <c r="D9" s="63">
        <v>108.18</v>
      </c>
      <c r="E9" s="69">
        <f t="shared" si="0"/>
        <v>27.271352223454677</v>
      </c>
    </row>
    <row r="10" spans="1:10" ht="16.2" thickBot="1">
      <c r="A10" s="255">
        <v>4</v>
      </c>
      <c r="B10" s="62" t="s">
        <v>221</v>
      </c>
      <c r="C10" s="63">
        <v>66491.5</v>
      </c>
      <c r="D10" s="63">
        <v>61551.06</v>
      </c>
      <c r="E10" s="69">
        <f t="shared" si="0"/>
        <v>92.569817194679018</v>
      </c>
    </row>
    <row r="11" spans="1:10" ht="16.2" thickBot="1">
      <c r="A11" s="255">
        <v>5</v>
      </c>
      <c r="B11" s="62" t="s">
        <v>222</v>
      </c>
      <c r="C11" s="63">
        <v>705874.94</v>
      </c>
      <c r="D11" s="63">
        <v>696306.17</v>
      </c>
      <c r="E11" s="69">
        <f t="shared" si="0"/>
        <v>98.644410014045846</v>
      </c>
    </row>
    <row r="12" spans="1:10" ht="16.2" thickBot="1">
      <c r="A12" s="255">
        <v>6</v>
      </c>
      <c r="B12" s="71" t="s">
        <v>320</v>
      </c>
      <c r="C12" s="63">
        <v>1675</v>
      </c>
      <c r="D12" s="63">
        <v>1675</v>
      </c>
      <c r="E12" s="69">
        <f t="shared" si="0"/>
        <v>100</v>
      </c>
    </row>
    <row r="13" spans="1:10" ht="14.25" customHeight="1" thickBot="1">
      <c r="A13" s="252"/>
      <c r="B13" s="253"/>
      <c r="C13" s="254"/>
      <c r="D13" s="254"/>
      <c r="E13" s="78"/>
    </row>
    <row r="14" spans="1:10" ht="15" customHeight="1" thickBot="1">
      <c r="A14" s="265" t="s">
        <v>120</v>
      </c>
      <c r="B14" s="265" t="s">
        <v>219</v>
      </c>
      <c r="C14" s="272">
        <f>SUM(C15+0)</f>
        <v>24312.35</v>
      </c>
      <c r="D14" s="272">
        <f t="shared" ref="D14" si="1">SUM(D15+0)</f>
        <v>16868.489999999998</v>
      </c>
      <c r="E14" s="267">
        <f>D14/C14*100</f>
        <v>69.382392076454963</v>
      </c>
    </row>
    <row r="15" spans="1:10" ht="16.2" thickBot="1">
      <c r="A15" s="265" t="s">
        <v>210</v>
      </c>
      <c r="B15" s="265" t="s">
        <v>12</v>
      </c>
      <c r="C15" s="266">
        <f>SUM(C16+C48)</f>
        <v>24312.35</v>
      </c>
      <c r="D15" s="266">
        <f>SUM(D16+D48)</f>
        <v>16868.489999999998</v>
      </c>
      <c r="E15" s="267">
        <f t="shared" ref="E15:E73" si="2">D15/C15*100</f>
        <v>69.382392076454963</v>
      </c>
    </row>
    <row r="16" spans="1:10" ht="16.2" thickBot="1">
      <c r="A16" s="273" t="s">
        <v>121</v>
      </c>
      <c r="B16" s="268" t="s">
        <v>141</v>
      </c>
      <c r="C16" s="269">
        <f>SUM(C17+C21+C29+C34+C45)</f>
        <v>21127.85</v>
      </c>
      <c r="D16" s="269">
        <f>SUM(D17+D21+D29+D34+D45)</f>
        <v>14933.489999999998</v>
      </c>
      <c r="E16" s="267">
        <f t="shared" si="2"/>
        <v>70.68154118852604</v>
      </c>
    </row>
    <row r="17" spans="1:5" ht="15" customHeight="1" thickBot="1">
      <c r="A17" s="265" t="s">
        <v>191</v>
      </c>
      <c r="B17" s="270" t="s">
        <v>142</v>
      </c>
      <c r="C17" s="269">
        <f>SUM(C19+0)</f>
        <v>1024.56</v>
      </c>
      <c r="D17" s="269">
        <f t="shared" ref="D17" si="3">SUM(D19+0)</f>
        <v>1024.56</v>
      </c>
      <c r="E17" s="267">
        <f t="shared" si="2"/>
        <v>100</v>
      </c>
    </row>
    <row r="18" spans="1:5" ht="16.2" thickBot="1">
      <c r="A18" s="57">
        <v>3</v>
      </c>
      <c r="B18" s="56" t="s">
        <v>16</v>
      </c>
      <c r="C18" s="55">
        <v>1024.56</v>
      </c>
      <c r="D18" s="55">
        <f>D19+0</f>
        <v>1024.56</v>
      </c>
      <c r="E18" s="70">
        <f t="shared" si="2"/>
        <v>100</v>
      </c>
    </row>
    <row r="19" spans="1:5" ht="16.2" thickBot="1">
      <c r="A19" s="58">
        <v>32</v>
      </c>
      <c r="B19" s="56" t="s">
        <v>30</v>
      </c>
      <c r="C19" s="55">
        <v>1024.56</v>
      </c>
      <c r="D19" s="55">
        <f>D20+0</f>
        <v>1024.56</v>
      </c>
      <c r="E19" s="70">
        <f t="shared" si="2"/>
        <v>100</v>
      </c>
    </row>
    <row r="20" spans="1:5" ht="16.2" thickBot="1">
      <c r="A20" s="59">
        <v>3238</v>
      </c>
      <c r="B20" s="56" t="s">
        <v>143</v>
      </c>
      <c r="C20" s="22"/>
      <c r="D20" s="60">
        <v>1024.56</v>
      </c>
      <c r="E20" s="70" t="e">
        <f t="shared" si="2"/>
        <v>#DIV/0!</v>
      </c>
    </row>
    <row r="21" spans="1:5" ht="16.2" thickBot="1">
      <c r="A21" s="265" t="s">
        <v>123</v>
      </c>
      <c r="B21" s="270" t="s">
        <v>144</v>
      </c>
      <c r="C21" s="269">
        <f>SUM(C22+0)</f>
        <v>7952.34</v>
      </c>
      <c r="D21" s="269">
        <f>0+D22</f>
        <v>3071.94</v>
      </c>
      <c r="E21" s="267">
        <f t="shared" si="2"/>
        <v>38.629384558507304</v>
      </c>
    </row>
    <row r="22" spans="1:5" ht="16.2" thickBot="1">
      <c r="A22" s="57">
        <v>3</v>
      </c>
      <c r="B22" s="56" t="s">
        <v>16</v>
      </c>
      <c r="C22" s="55">
        <f>SUM(C23+C25)</f>
        <v>7952.34</v>
      </c>
      <c r="D22" s="55">
        <f>D23+D25</f>
        <v>3071.94</v>
      </c>
      <c r="E22" s="70">
        <f t="shared" si="2"/>
        <v>38.629384558507304</v>
      </c>
    </row>
    <row r="23" spans="1:5" ht="16.2" thickBot="1">
      <c r="A23" s="58">
        <v>31</v>
      </c>
      <c r="B23" s="56" t="s">
        <v>17</v>
      </c>
      <c r="C23" s="60">
        <v>5391.7</v>
      </c>
      <c r="D23" s="60">
        <f>D24+0</f>
        <v>1200</v>
      </c>
      <c r="E23" s="70">
        <f t="shared" si="2"/>
        <v>22.256431181260087</v>
      </c>
    </row>
    <row r="24" spans="1:5" ht="16.2" thickBot="1">
      <c r="A24" s="59">
        <v>3121</v>
      </c>
      <c r="B24" s="56" t="s">
        <v>145</v>
      </c>
      <c r="C24" s="22"/>
      <c r="D24" s="60">
        <v>1200</v>
      </c>
      <c r="E24" s="70" t="e">
        <f t="shared" si="2"/>
        <v>#DIV/0!</v>
      </c>
    </row>
    <row r="25" spans="1:5" ht="16.2" thickBot="1">
      <c r="A25" s="58">
        <v>32</v>
      </c>
      <c r="B25" s="56" t="s">
        <v>30</v>
      </c>
      <c r="C25" s="55">
        <v>2560.64</v>
      </c>
      <c r="D25" s="55">
        <f>SUM(D26:D27)</f>
        <v>1871.94</v>
      </c>
      <c r="E25" s="70">
        <f t="shared" si="2"/>
        <v>73.104380154961262</v>
      </c>
    </row>
    <row r="26" spans="1:5" ht="16.2" thickBot="1">
      <c r="A26" s="59">
        <v>3211</v>
      </c>
      <c r="B26" s="56" t="s">
        <v>146</v>
      </c>
      <c r="C26" s="23"/>
      <c r="D26" s="55">
        <v>153.94</v>
      </c>
      <c r="E26" s="70" t="e">
        <f t="shared" si="2"/>
        <v>#DIV/0!</v>
      </c>
    </row>
    <row r="27" spans="1:5" ht="16.2" thickBot="1">
      <c r="A27" s="59">
        <v>3212</v>
      </c>
      <c r="B27" s="56" t="s">
        <v>147</v>
      </c>
      <c r="C27" s="24"/>
      <c r="D27" s="55">
        <v>1718</v>
      </c>
      <c r="E27" s="70" t="e">
        <f t="shared" si="2"/>
        <v>#DIV/0!</v>
      </c>
    </row>
    <row r="28" spans="1:5" ht="16.2" thickBot="1">
      <c r="A28" s="59">
        <v>3291</v>
      </c>
      <c r="B28" s="56" t="s">
        <v>148</v>
      </c>
      <c r="C28" s="24"/>
      <c r="D28" s="24"/>
      <c r="E28" s="70" t="e">
        <f t="shared" si="2"/>
        <v>#DIV/0!</v>
      </c>
    </row>
    <row r="29" spans="1:5" ht="16.2" thickBot="1">
      <c r="A29" s="265" t="s">
        <v>124</v>
      </c>
      <c r="B29" s="270" t="s">
        <v>149</v>
      </c>
      <c r="C29" s="269">
        <f>SUM(C31+0)</f>
        <v>4911.8</v>
      </c>
      <c r="D29" s="269">
        <f t="shared" ref="D29" si="4">SUM(D31+0)</f>
        <v>4911.8</v>
      </c>
      <c r="E29" s="267">
        <f t="shared" si="2"/>
        <v>100</v>
      </c>
    </row>
    <row r="30" spans="1:5" ht="16.2" thickBot="1">
      <c r="A30" s="57">
        <v>3</v>
      </c>
      <c r="B30" s="56" t="s">
        <v>16</v>
      </c>
      <c r="C30" s="55">
        <f>SUM(C31+0)</f>
        <v>4911.8</v>
      </c>
      <c r="D30" s="55">
        <f>D31+0</f>
        <v>4911.8</v>
      </c>
      <c r="E30" s="70">
        <f t="shared" si="2"/>
        <v>100</v>
      </c>
    </row>
    <row r="31" spans="1:5" ht="16.2" thickBot="1">
      <c r="A31" s="58">
        <v>31</v>
      </c>
      <c r="B31" s="56" t="s">
        <v>17</v>
      </c>
      <c r="C31" s="60">
        <v>4911.8</v>
      </c>
      <c r="D31" s="60">
        <v>4911.8</v>
      </c>
      <c r="E31" s="70">
        <f t="shared" si="2"/>
        <v>100</v>
      </c>
    </row>
    <row r="32" spans="1:5" ht="16.2" thickBot="1">
      <c r="A32" s="59">
        <v>3111</v>
      </c>
      <c r="B32" s="56" t="s">
        <v>150</v>
      </c>
      <c r="C32" s="22"/>
      <c r="D32" s="60">
        <v>4244.78</v>
      </c>
      <c r="E32" s="70" t="e">
        <f t="shared" si="2"/>
        <v>#DIV/0!</v>
      </c>
    </row>
    <row r="33" spans="1:5" ht="16.2" thickBot="1">
      <c r="A33" s="59">
        <v>3132</v>
      </c>
      <c r="B33" s="56" t="s">
        <v>151</v>
      </c>
      <c r="C33" s="22"/>
      <c r="D33" s="60">
        <v>667.02</v>
      </c>
      <c r="E33" s="70" t="e">
        <f t="shared" si="2"/>
        <v>#DIV/0!</v>
      </c>
    </row>
    <row r="34" spans="1:5" ht="16.2" thickBot="1">
      <c r="A34" s="265" t="s">
        <v>125</v>
      </c>
      <c r="B34" s="270" t="s">
        <v>152</v>
      </c>
      <c r="C34" s="269">
        <f>C35+0</f>
        <v>6465.15</v>
      </c>
      <c r="D34" s="269">
        <f>D35+0</f>
        <v>5925.19</v>
      </c>
      <c r="E34" s="267">
        <f t="shared" si="2"/>
        <v>91.64814428126185</v>
      </c>
    </row>
    <row r="35" spans="1:5" ht="16.2" thickBot="1">
      <c r="A35" s="59">
        <v>3</v>
      </c>
      <c r="B35" s="56" t="s">
        <v>16</v>
      </c>
      <c r="C35" s="55">
        <f>C36+C40</f>
        <v>6465.15</v>
      </c>
      <c r="D35" s="55">
        <f>D36+D40</f>
        <v>5925.19</v>
      </c>
      <c r="E35" s="70">
        <f t="shared" si="2"/>
        <v>91.64814428126185</v>
      </c>
    </row>
    <row r="36" spans="1:5" ht="16.2" thickBot="1">
      <c r="A36" s="58">
        <v>31</v>
      </c>
      <c r="B36" s="56" t="s">
        <v>17</v>
      </c>
      <c r="C36" s="60">
        <v>6343.44</v>
      </c>
      <c r="D36" s="60">
        <f>SUM(D37:D39)</f>
        <v>5803.48</v>
      </c>
      <c r="E36" s="70">
        <f t="shared" si="2"/>
        <v>91.48789931015348</v>
      </c>
    </row>
    <row r="37" spans="1:5" ht="16.2" thickBot="1">
      <c r="A37" s="59">
        <v>3111</v>
      </c>
      <c r="B37" s="56" t="s">
        <v>150</v>
      </c>
      <c r="C37" s="22"/>
      <c r="D37" s="60">
        <v>4507.1899999999996</v>
      </c>
      <c r="E37" s="70" t="e">
        <f t="shared" si="2"/>
        <v>#DIV/0!</v>
      </c>
    </row>
    <row r="38" spans="1:5" ht="16.2" thickBot="1">
      <c r="A38" s="59">
        <v>3121</v>
      </c>
      <c r="B38" s="56" t="s">
        <v>145</v>
      </c>
      <c r="C38" s="22"/>
      <c r="D38" s="60">
        <v>552.6</v>
      </c>
      <c r="E38" s="70" t="e">
        <f t="shared" si="2"/>
        <v>#DIV/0!</v>
      </c>
    </row>
    <row r="39" spans="1:5" ht="16.2" thickBot="1">
      <c r="A39" s="59">
        <v>3132</v>
      </c>
      <c r="B39" s="56" t="s">
        <v>151</v>
      </c>
      <c r="C39" s="23"/>
      <c r="D39" s="55">
        <v>743.69</v>
      </c>
      <c r="E39" s="70" t="e">
        <f t="shared" si="2"/>
        <v>#DIV/0!</v>
      </c>
    </row>
    <row r="40" spans="1:5" ht="16.2" thickBot="1">
      <c r="A40" s="58">
        <v>32</v>
      </c>
      <c r="B40" s="56" t="s">
        <v>30</v>
      </c>
      <c r="C40" s="55">
        <v>121.71</v>
      </c>
      <c r="D40" s="55">
        <f>SUM(D41:D44)</f>
        <v>121.71</v>
      </c>
      <c r="E40" s="70">
        <f t="shared" si="2"/>
        <v>100</v>
      </c>
    </row>
    <row r="41" spans="1:5" ht="16.2" thickBot="1">
      <c r="A41" s="59">
        <v>3211</v>
      </c>
      <c r="B41" s="56" t="s">
        <v>146</v>
      </c>
      <c r="C41" s="23"/>
      <c r="D41" s="68"/>
      <c r="E41" s="70" t="e">
        <f t="shared" si="2"/>
        <v>#DIV/0!</v>
      </c>
    </row>
    <row r="42" spans="1:5" ht="16.2" thickBot="1">
      <c r="A42" s="59">
        <v>3212</v>
      </c>
      <c r="B42" s="56" t="s">
        <v>147</v>
      </c>
      <c r="C42" s="24"/>
      <c r="D42" s="68"/>
      <c r="E42" s="70" t="e">
        <f t="shared" si="2"/>
        <v>#DIV/0!</v>
      </c>
    </row>
    <row r="43" spans="1:5" ht="16.2" thickBot="1">
      <c r="A43" s="59">
        <v>3236</v>
      </c>
      <c r="B43" s="56" t="s">
        <v>226</v>
      </c>
      <c r="C43" s="24"/>
      <c r="D43" s="55">
        <v>121.71</v>
      </c>
      <c r="E43" s="70" t="e">
        <f t="shared" si="2"/>
        <v>#DIV/0!</v>
      </c>
    </row>
    <row r="44" spans="1:5" ht="16.2" thickBot="1">
      <c r="A44" s="59">
        <v>3291</v>
      </c>
      <c r="B44" s="56" t="s">
        <v>148</v>
      </c>
      <c r="C44" s="24"/>
      <c r="D44" s="67"/>
      <c r="E44" s="70" t="e">
        <f t="shared" si="2"/>
        <v>#DIV/0!</v>
      </c>
    </row>
    <row r="45" spans="1:5" ht="16.2" thickBot="1">
      <c r="A45" s="265" t="s">
        <v>223</v>
      </c>
      <c r="B45" s="270" t="s">
        <v>224</v>
      </c>
      <c r="C45" s="269">
        <f>SUM(C47+0)</f>
        <v>774</v>
      </c>
      <c r="D45" s="269">
        <v>0</v>
      </c>
      <c r="E45" s="267">
        <f t="shared" si="2"/>
        <v>0</v>
      </c>
    </row>
    <row r="46" spans="1:5" ht="16.2" thickBot="1">
      <c r="A46" s="57">
        <v>3</v>
      </c>
      <c r="B46" s="56" t="s">
        <v>16</v>
      </c>
      <c r="C46" s="55">
        <f>SUM(C47+0)</f>
        <v>774</v>
      </c>
      <c r="D46" s="55">
        <f>D47+0</f>
        <v>0</v>
      </c>
      <c r="E46" s="70">
        <f t="shared" si="2"/>
        <v>0</v>
      </c>
    </row>
    <row r="47" spans="1:5" ht="16.2" thickBot="1">
      <c r="A47" s="58">
        <v>32</v>
      </c>
      <c r="B47" s="56" t="s">
        <v>30</v>
      </c>
      <c r="C47" s="55">
        <v>774</v>
      </c>
      <c r="D47" s="55">
        <v>0</v>
      </c>
      <c r="E47" s="70">
        <f t="shared" si="2"/>
        <v>0</v>
      </c>
    </row>
    <row r="48" spans="1:5" ht="16.2" thickBot="1">
      <c r="A48" s="265" t="s">
        <v>126</v>
      </c>
      <c r="B48" s="268" t="s">
        <v>153</v>
      </c>
      <c r="C48" s="269">
        <f>SUM(C49+0)</f>
        <v>3184.5</v>
      </c>
      <c r="D48" s="269">
        <f>SUM(D49+0)</f>
        <v>1935</v>
      </c>
      <c r="E48" s="267">
        <f t="shared" si="2"/>
        <v>60.763071125765421</v>
      </c>
    </row>
    <row r="49" spans="1:5" ht="16.2" thickBot="1">
      <c r="A49" s="265" t="s">
        <v>127</v>
      </c>
      <c r="B49" s="270" t="s">
        <v>154</v>
      </c>
      <c r="C49" s="269">
        <f>SUM(C51+0)</f>
        <v>3184.5</v>
      </c>
      <c r="D49" s="269">
        <f>D50+0</f>
        <v>1935</v>
      </c>
      <c r="E49" s="267">
        <f t="shared" si="2"/>
        <v>60.763071125765421</v>
      </c>
    </row>
    <row r="50" spans="1:5" ht="16.2" thickBot="1">
      <c r="A50" s="57">
        <v>3</v>
      </c>
      <c r="B50" s="56" t="s">
        <v>16</v>
      </c>
      <c r="C50" s="55">
        <f>SUM(C51+0)</f>
        <v>3184.5</v>
      </c>
      <c r="D50" s="55">
        <f>D51+0</f>
        <v>1935</v>
      </c>
      <c r="E50" s="70">
        <f t="shared" si="2"/>
        <v>60.763071125765421</v>
      </c>
    </row>
    <row r="51" spans="1:5" ht="16.2" thickBot="1">
      <c r="A51" s="58">
        <v>32</v>
      </c>
      <c r="B51" s="56" t="s">
        <v>30</v>
      </c>
      <c r="C51" s="55">
        <v>3184.5</v>
      </c>
      <c r="D51" s="55">
        <v>1935</v>
      </c>
      <c r="E51" s="70">
        <f t="shared" si="2"/>
        <v>60.763071125765421</v>
      </c>
    </row>
    <row r="52" spans="1:5" ht="16.2" thickBot="1">
      <c r="A52" s="265" t="s">
        <v>122</v>
      </c>
      <c r="B52" s="270" t="s">
        <v>161</v>
      </c>
      <c r="C52" s="269">
        <v>0</v>
      </c>
      <c r="D52" s="269">
        <v>0</v>
      </c>
      <c r="E52" s="267" t="e">
        <f t="shared" si="2"/>
        <v>#DIV/0!</v>
      </c>
    </row>
    <row r="53" spans="1:5" ht="16.2" thickBot="1">
      <c r="A53" s="57">
        <v>3</v>
      </c>
      <c r="B53" s="56" t="s">
        <v>16</v>
      </c>
      <c r="C53" s="55">
        <v>0</v>
      </c>
      <c r="D53" s="55">
        <v>0</v>
      </c>
      <c r="E53" s="70" t="e">
        <f t="shared" si="2"/>
        <v>#DIV/0!</v>
      </c>
    </row>
    <row r="54" spans="1:5" ht="16.2" thickBot="1">
      <c r="A54" s="58">
        <v>32</v>
      </c>
      <c r="B54" s="56" t="s">
        <v>30</v>
      </c>
      <c r="C54" s="55">
        <v>0</v>
      </c>
      <c r="D54" s="55">
        <v>0</v>
      </c>
      <c r="E54" s="70" t="e">
        <f t="shared" si="2"/>
        <v>#DIV/0!</v>
      </c>
    </row>
    <row r="55" spans="1:5" ht="16.2" thickBot="1">
      <c r="A55" s="59">
        <v>3232</v>
      </c>
      <c r="B55" s="56" t="s">
        <v>162</v>
      </c>
      <c r="C55" s="55">
        <v>0</v>
      </c>
      <c r="D55" s="55">
        <v>0</v>
      </c>
      <c r="E55" s="70" t="e">
        <f t="shared" si="2"/>
        <v>#DIV/0!</v>
      </c>
    </row>
    <row r="56" spans="1:5" ht="16.2" thickBot="1">
      <c r="A56" s="57">
        <v>4</v>
      </c>
      <c r="B56" s="56" t="s">
        <v>18</v>
      </c>
      <c r="C56" s="55">
        <v>0</v>
      </c>
      <c r="D56" s="55">
        <v>0</v>
      </c>
      <c r="E56" s="70" t="e">
        <f t="shared" si="2"/>
        <v>#DIV/0!</v>
      </c>
    </row>
    <row r="57" spans="1:5" ht="16.2" thickBot="1">
      <c r="A57" s="58">
        <v>42</v>
      </c>
      <c r="B57" s="56" t="s">
        <v>163</v>
      </c>
      <c r="C57" s="55">
        <v>0</v>
      </c>
      <c r="D57" s="55">
        <v>0</v>
      </c>
      <c r="E57" s="70" t="e">
        <f t="shared" si="2"/>
        <v>#DIV/0!</v>
      </c>
    </row>
    <row r="58" spans="1:5" ht="16.2" thickBot="1">
      <c r="A58" s="59">
        <v>4221</v>
      </c>
      <c r="B58" s="56" t="s">
        <v>164</v>
      </c>
      <c r="C58" s="23"/>
      <c r="D58" s="55">
        <v>0</v>
      </c>
      <c r="E58" s="70" t="e">
        <f t="shared" si="2"/>
        <v>#DIV/0!</v>
      </c>
    </row>
    <row r="59" spans="1:5" ht="16.2" thickBot="1">
      <c r="A59" s="271" t="s">
        <v>128</v>
      </c>
      <c r="B59" s="265" t="s">
        <v>220</v>
      </c>
      <c r="C59" s="266">
        <f>C61+C60</f>
        <v>396.68</v>
      </c>
      <c r="D59" s="266">
        <f>SUM(D60+0)</f>
        <v>108.18</v>
      </c>
      <c r="E59" s="267">
        <f t="shared" si="2"/>
        <v>27.271352223454677</v>
      </c>
    </row>
    <row r="60" spans="1:5" ht="16.2" thickBot="1">
      <c r="A60" s="265" t="s">
        <v>193</v>
      </c>
      <c r="B60" s="265" t="s">
        <v>155</v>
      </c>
      <c r="C60" s="266">
        <v>285.75</v>
      </c>
      <c r="D60" s="266">
        <f>SUM(D62+0)</f>
        <v>108.18</v>
      </c>
      <c r="E60" s="267">
        <f t="shared" si="2"/>
        <v>37.858267716535437</v>
      </c>
    </row>
    <row r="61" spans="1:5" ht="16.2" thickBot="1">
      <c r="A61" s="265" t="s">
        <v>192</v>
      </c>
      <c r="B61" s="265" t="s">
        <v>194</v>
      </c>
      <c r="C61" s="266">
        <f>110.93</f>
        <v>110.93</v>
      </c>
      <c r="D61" s="266">
        <v>0</v>
      </c>
      <c r="E61" s="267">
        <f t="shared" si="2"/>
        <v>0</v>
      </c>
    </row>
    <row r="62" spans="1:5" ht="16.2" thickBot="1">
      <c r="A62" s="265" t="s">
        <v>126</v>
      </c>
      <c r="B62" s="268" t="s">
        <v>153</v>
      </c>
      <c r="C62" s="269">
        <f>SUM(C63+0)</f>
        <v>396.68</v>
      </c>
      <c r="D62" s="269">
        <f t="shared" ref="D62:D63" si="5">SUM(D63+0)</f>
        <v>108.18</v>
      </c>
      <c r="E62" s="267">
        <f t="shared" si="2"/>
        <v>27.271352223454677</v>
      </c>
    </row>
    <row r="63" spans="1:5" ht="16.2" thickBot="1">
      <c r="A63" s="265" t="s">
        <v>129</v>
      </c>
      <c r="B63" s="270" t="s">
        <v>156</v>
      </c>
      <c r="C63" s="269">
        <f>SUM(C64+0)</f>
        <v>396.68</v>
      </c>
      <c r="D63" s="269">
        <f t="shared" si="5"/>
        <v>108.18</v>
      </c>
      <c r="E63" s="267">
        <f t="shared" si="2"/>
        <v>27.271352223454677</v>
      </c>
    </row>
    <row r="64" spans="1:5" ht="16.2" thickBot="1">
      <c r="A64" s="57">
        <v>3</v>
      </c>
      <c r="B64" s="56" t="s">
        <v>16</v>
      </c>
      <c r="C64" s="55">
        <f>SUM(C65+C70)</f>
        <v>396.68</v>
      </c>
      <c r="D64" s="55">
        <f t="shared" ref="D64" si="6">SUM(D65+D70)</f>
        <v>108.18</v>
      </c>
      <c r="E64" s="70">
        <f t="shared" si="2"/>
        <v>27.271352223454677</v>
      </c>
    </row>
    <row r="65" spans="1:5" ht="16.2" thickBot="1">
      <c r="A65" s="58">
        <v>32</v>
      </c>
      <c r="B65" s="56" t="s">
        <v>30</v>
      </c>
      <c r="C65" s="55">
        <v>386.68</v>
      </c>
      <c r="D65" s="55">
        <f>SUM(D66:D70)</f>
        <v>108.18</v>
      </c>
      <c r="E65" s="70">
        <f t="shared" si="2"/>
        <v>27.976621495810488</v>
      </c>
    </row>
    <row r="66" spans="1:5" ht="16.2" thickBot="1">
      <c r="A66" s="59">
        <v>3211</v>
      </c>
      <c r="B66" s="56" t="s">
        <v>146</v>
      </c>
      <c r="C66" s="22"/>
      <c r="D66" s="60">
        <v>22.44</v>
      </c>
      <c r="E66" s="70" t="e">
        <f t="shared" si="2"/>
        <v>#DIV/0!</v>
      </c>
    </row>
    <row r="67" spans="1:5" ht="16.2" thickBot="1">
      <c r="A67" s="59">
        <v>3221</v>
      </c>
      <c r="B67" s="56" t="s">
        <v>157</v>
      </c>
      <c r="C67" s="22"/>
      <c r="D67" s="60">
        <v>2.88</v>
      </c>
      <c r="E67" s="70" t="e">
        <f t="shared" si="2"/>
        <v>#DIV/0!</v>
      </c>
    </row>
    <row r="68" spans="1:5" ht="16.2" thickBot="1">
      <c r="A68" s="59">
        <v>3222</v>
      </c>
      <c r="B68" s="56" t="s">
        <v>158</v>
      </c>
      <c r="C68" s="22"/>
      <c r="D68" s="60">
        <v>57.86</v>
      </c>
      <c r="E68" s="70" t="e">
        <f t="shared" si="2"/>
        <v>#DIV/0!</v>
      </c>
    </row>
    <row r="69" spans="1:5" ht="16.2" thickBot="1">
      <c r="A69" s="59">
        <v>3294</v>
      </c>
      <c r="B69" s="56" t="s">
        <v>159</v>
      </c>
      <c r="C69" s="22"/>
      <c r="D69" s="60">
        <v>25</v>
      </c>
      <c r="E69" s="70" t="e">
        <f t="shared" si="2"/>
        <v>#DIV/0!</v>
      </c>
    </row>
    <row r="70" spans="1:5" ht="16.2" thickBot="1">
      <c r="A70" s="58">
        <v>34</v>
      </c>
      <c r="B70" s="56" t="s">
        <v>60</v>
      </c>
      <c r="C70" s="55">
        <v>10</v>
      </c>
      <c r="D70" s="55">
        <v>0</v>
      </c>
      <c r="E70" s="70">
        <f t="shared" si="2"/>
        <v>0</v>
      </c>
    </row>
    <row r="71" spans="1:5" ht="16.2" thickBot="1">
      <c r="A71" s="265" t="s">
        <v>130</v>
      </c>
      <c r="B71" s="265" t="s">
        <v>221</v>
      </c>
      <c r="C71" s="266">
        <f>C72+C82+C117+C118</f>
        <v>66491.500000000015</v>
      </c>
      <c r="D71" s="266">
        <f>SUM(D75+D84+D89+D113+D120)</f>
        <v>61551.060000000005</v>
      </c>
      <c r="E71" s="267">
        <f t="shared" si="2"/>
        <v>92.569817194679004</v>
      </c>
    </row>
    <row r="72" spans="1:5" ht="16.2" thickBot="1">
      <c r="A72" s="265" t="s">
        <v>199</v>
      </c>
      <c r="B72" s="265" t="s">
        <v>160</v>
      </c>
      <c r="C72" s="266">
        <v>0</v>
      </c>
      <c r="D72" s="266">
        <v>0</v>
      </c>
      <c r="E72" s="267" t="e">
        <f t="shared" si="2"/>
        <v>#DIV/0!</v>
      </c>
    </row>
    <row r="73" spans="1:5" ht="16.2" thickBot="1">
      <c r="A73" s="265" t="s">
        <v>206</v>
      </c>
      <c r="B73" s="265" t="s">
        <v>207</v>
      </c>
      <c r="C73" s="266">
        <v>0</v>
      </c>
      <c r="D73" s="266">
        <v>0</v>
      </c>
      <c r="E73" s="267" t="e">
        <f t="shared" si="2"/>
        <v>#DIV/0!</v>
      </c>
    </row>
    <row r="74" spans="1:5" ht="16.2" thickBot="1">
      <c r="A74" s="265" t="s">
        <v>126</v>
      </c>
      <c r="B74" s="268" t="s">
        <v>153</v>
      </c>
      <c r="C74" s="269">
        <v>0</v>
      </c>
      <c r="D74" s="269">
        <v>0</v>
      </c>
      <c r="E74" s="267" t="e">
        <f t="shared" ref="E74:E141" si="7">D74/C74*100</f>
        <v>#DIV/0!</v>
      </c>
    </row>
    <row r="75" spans="1:5" ht="16.2" thickBot="1">
      <c r="A75" s="265" t="s">
        <v>122</v>
      </c>
      <c r="B75" s="270" t="s">
        <v>161</v>
      </c>
      <c r="C75" s="269">
        <v>0</v>
      </c>
      <c r="D75" s="269">
        <v>0</v>
      </c>
      <c r="E75" s="267" t="e">
        <f t="shared" si="7"/>
        <v>#DIV/0!</v>
      </c>
    </row>
    <row r="76" spans="1:5" ht="16.2" thickBot="1">
      <c r="A76" s="57">
        <v>3</v>
      </c>
      <c r="B76" s="56" t="s">
        <v>16</v>
      </c>
      <c r="C76" s="55">
        <v>0</v>
      </c>
      <c r="D76" s="55">
        <v>0</v>
      </c>
      <c r="E76" s="70" t="e">
        <f t="shared" si="7"/>
        <v>#DIV/0!</v>
      </c>
    </row>
    <row r="77" spans="1:5" ht="16.2" thickBot="1">
      <c r="A77" s="58">
        <v>32</v>
      </c>
      <c r="B77" s="56" t="s">
        <v>30</v>
      </c>
      <c r="C77" s="55">
        <v>0</v>
      </c>
      <c r="D77" s="55">
        <v>0</v>
      </c>
      <c r="E77" s="70" t="e">
        <f t="shared" si="7"/>
        <v>#DIV/0!</v>
      </c>
    </row>
    <row r="78" spans="1:5" ht="16.2" thickBot="1">
      <c r="A78" s="59">
        <v>3232</v>
      </c>
      <c r="B78" s="56" t="s">
        <v>162</v>
      </c>
      <c r="C78" s="23"/>
      <c r="D78" s="23"/>
      <c r="E78" s="70" t="e">
        <f t="shared" si="7"/>
        <v>#DIV/0!</v>
      </c>
    </row>
    <row r="79" spans="1:5" ht="16.2" thickBot="1">
      <c r="A79" s="57">
        <v>4</v>
      </c>
      <c r="B79" s="56" t="s">
        <v>18</v>
      </c>
      <c r="C79" s="55">
        <v>0</v>
      </c>
      <c r="D79" s="55">
        <v>0</v>
      </c>
      <c r="E79" s="70" t="e">
        <f t="shared" si="7"/>
        <v>#DIV/0!</v>
      </c>
    </row>
    <row r="80" spans="1:5" ht="16.2" thickBot="1">
      <c r="A80" s="58">
        <v>42</v>
      </c>
      <c r="B80" s="56" t="s">
        <v>163</v>
      </c>
      <c r="C80" s="55">
        <v>0</v>
      </c>
      <c r="D80" s="55">
        <v>0</v>
      </c>
      <c r="E80" s="70" t="e">
        <f t="shared" si="7"/>
        <v>#DIV/0!</v>
      </c>
    </row>
    <row r="81" spans="1:5" ht="16.2" thickBot="1">
      <c r="A81" s="59">
        <v>4221</v>
      </c>
      <c r="B81" s="56" t="s">
        <v>164</v>
      </c>
      <c r="C81" s="23"/>
      <c r="D81" s="23"/>
      <c r="E81" s="70" t="e">
        <f t="shared" si="7"/>
        <v>#DIV/0!</v>
      </c>
    </row>
    <row r="82" spans="1:5" ht="16.2" thickBot="1">
      <c r="A82" s="265" t="s">
        <v>198</v>
      </c>
      <c r="B82" s="265" t="s">
        <v>165</v>
      </c>
      <c r="C82" s="266">
        <f>SUM(C83+C88)</f>
        <v>62651.01</v>
      </c>
      <c r="D82" s="266">
        <f t="shared" ref="D82" si="8">SUM(D83+D88)</f>
        <v>59807.88</v>
      </c>
      <c r="E82" s="267">
        <f t="shared" si="7"/>
        <v>95.461956638847482</v>
      </c>
    </row>
    <row r="83" spans="1:5" ht="16.2" thickBot="1">
      <c r="A83" s="265" t="s">
        <v>121</v>
      </c>
      <c r="B83" s="268" t="s">
        <v>141</v>
      </c>
      <c r="C83" s="269">
        <f>SUM(C84+0)</f>
        <v>729.96</v>
      </c>
      <c r="D83" s="269">
        <f t="shared" ref="D83" si="9">SUM(D84+0)</f>
        <v>729.96</v>
      </c>
      <c r="E83" s="267">
        <f t="shared" si="7"/>
        <v>100</v>
      </c>
    </row>
    <row r="84" spans="1:5" ht="16.2" thickBot="1">
      <c r="A84" s="265" t="s">
        <v>131</v>
      </c>
      <c r="B84" s="270" t="s">
        <v>166</v>
      </c>
      <c r="C84" s="269">
        <f>SUM(C86+0)</f>
        <v>729.96</v>
      </c>
      <c r="D84" s="269">
        <f t="shared" ref="D84" si="10">SUM(D86+0)</f>
        <v>729.96</v>
      </c>
      <c r="E84" s="267">
        <f t="shared" si="7"/>
        <v>100</v>
      </c>
    </row>
    <row r="85" spans="1:5" ht="16.2" thickBot="1">
      <c r="A85" s="57">
        <v>3</v>
      </c>
      <c r="B85" s="56" t="s">
        <v>16</v>
      </c>
      <c r="C85" s="55">
        <v>729.96</v>
      </c>
      <c r="D85" s="55">
        <v>729.96</v>
      </c>
      <c r="E85" s="70">
        <f t="shared" si="7"/>
        <v>100</v>
      </c>
    </row>
    <row r="86" spans="1:5" ht="16.2" thickBot="1">
      <c r="A86" s="58">
        <v>32</v>
      </c>
      <c r="B86" s="56" t="s">
        <v>30</v>
      </c>
      <c r="C86" s="55">
        <v>729.96</v>
      </c>
      <c r="D86" s="55">
        <v>729.96</v>
      </c>
      <c r="E86" s="70">
        <f t="shared" si="7"/>
        <v>100</v>
      </c>
    </row>
    <row r="87" spans="1:5" ht="16.2" thickBot="1">
      <c r="A87" s="59">
        <v>3237</v>
      </c>
      <c r="B87" s="56" t="s">
        <v>167</v>
      </c>
      <c r="C87" s="23"/>
      <c r="D87" s="23"/>
      <c r="E87" s="70" t="e">
        <f t="shared" si="7"/>
        <v>#DIV/0!</v>
      </c>
    </row>
    <row r="88" spans="1:5" ht="16.2" thickBot="1">
      <c r="A88" s="265" t="s">
        <v>126</v>
      </c>
      <c r="B88" s="268" t="s">
        <v>153</v>
      </c>
      <c r="C88" s="269">
        <f>SUM(C89+C113)</f>
        <v>61921.05</v>
      </c>
      <c r="D88" s="269">
        <f>SUM(D89+D113)</f>
        <v>59077.919999999998</v>
      </c>
      <c r="E88" s="267">
        <f t="shared" si="7"/>
        <v>95.408459643368445</v>
      </c>
    </row>
    <row r="89" spans="1:5" ht="16.2" thickBot="1">
      <c r="A89" s="265" t="s">
        <v>129</v>
      </c>
      <c r="B89" s="270" t="s">
        <v>156</v>
      </c>
      <c r="C89" s="269">
        <f>SUM(C90+0)</f>
        <v>28180.41</v>
      </c>
      <c r="D89" s="269">
        <f t="shared" ref="D89" si="11">SUM(D90+0)</f>
        <v>25337.280000000002</v>
      </c>
      <c r="E89" s="267">
        <f t="shared" si="7"/>
        <v>89.910970067504351</v>
      </c>
    </row>
    <row r="90" spans="1:5" ht="16.2" thickBot="1">
      <c r="A90" s="57">
        <v>3</v>
      </c>
      <c r="B90" s="56" t="s">
        <v>16</v>
      </c>
      <c r="C90" s="55">
        <f>SUM(C91+C110)</f>
        <v>28180.41</v>
      </c>
      <c r="D90" s="55">
        <f>SUM(D91+D110)</f>
        <v>25337.280000000002</v>
      </c>
      <c r="E90" s="70">
        <f t="shared" si="7"/>
        <v>89.910970067504351</v>
      </c>
    </row>
    <row r="91" spans="1:5" ht="16.2" thickBot="1">
      <c r="A91" s="58">
        <v>32</v>
      </c>
      <c r="B91" s="56" t="s">
        <v>30</v>
      </c>
      <c r="C91" s="55">
        <v>27740.41</v>
      </c>
      <c r="D91" s="55">
        <f>SUM(D92:D109)</f>
        <v>24898.880000000001</v>
      </c>
      <c r="E91" s="70">
        <f t="shared" si="7"/>
        <v>89.756712319680929</v>
      </c>
    </row>
    <row r="92" spans="1:5" ht="16.2" thickBot="1">
      <c r="A92" s="59">
        <v>3211</v>
      </c>
      <c r="B92" s="56" t="s">
        <v>146</v>
      </c>
      <c r="C92" s="23"/>
      <c r="D92" s="55">
        <v>1666.57</v>
      </c>
      <c r="E92" s="70" t="e">
        <f t="shared" si="7"/>
        <v>#DIV/0!</v>
      </c>
    </row>
    <row r="93" spans="1:5" ht="16.2" thickBot="1">
      <c r="A93" s="59">
        <v>3213</v>
      </c>
      <c r="B93" s="56" t="s">
        <v>168</v>
      </c>
      <c r="C93" s="23"/>
      <c r="D93" s="55">
        <v>897.71</v>
      </c>
      <c r="E93" s="70" t="e">
        <f t="shared" si="7"/>
        <v>#DIV/0!</v>
      </c>
    </row>
    <row r="94" spans="1:5" ht="16.2" thickBot="1">
      <c r="A94" s="59">
        <v>3214</v>
      </c>
      <c r="B94" s="56" t="s">
        <v>187</v>
      </c>
      <c r="C94" s="23"/>
      <c r="D94" s="55">
        <v>112</v>
      </c>
      <c r="E94" s="70" t="e">
        <f t="shared" si="7"/>
        <v>#DIV/0!</v>
      </c>
    </row>
    <row r="95" spans="1:5" ht="16.2" thickBot="1">
      <c r="A95" s="59">
        <v>3221</v>
      </c>
      <c r="B95" s="56" t="s">
        <v>157</v>
      </c>
      <c r="C95" s="23"/>
      <c r="D95" s="55">
        <v>4658.53</v>
      </c>
      <c r="E95" s="70" t="e">
        <f t="shared" si="7"/>
        <v>#DIV/0!</v>
      </c>
    </row>
    <row r="96" spans="1:5" ht="16.2" thickBot="1">
      <c r="A96" s="59">
        <v>3222</v>
      </c>
      <c r="B96" s="56" t="s">
        <v>158</v>
      </c>
      <c r="C96" s="23"/>
      <c r="D96" s="55">
        <v>112.31</v>
      </c>
      <c r="E96" s="70" t="e">
        <f t="shared" si="7"/>
        <v>#DIV/0!</v>
      </c>
    </row>
    <row r="97" spans="1:5" ht="16.2" thickBot="1">
      <c r="A97" s="59">
        <v>3223</v>
      </c>
      <c r="B97" s="56" t="s">
        <v>169</v>
      </c>
      <c r="C97" s="23"/>
      <c r="D97" s="55">
        <v>2172.0700000000002</v>
      </c>
      <c r="E97" s="70" t="e">
        <f t="shared" si="7"/>
        <v>#DIV/0!</v>
      </c>
    </row>
    <row r="98" spans="1:5" ht="16.2" thickBot="1">
      <c r="A98" s="59">
        <v>3224</v>
      </c>
      <c r="B98" s="56" t="s">
        <v>170</v>
      </c>
      <c r="C98" s="23"/>
      <c r="D98" s="55">
        <v>1345.31</v>
      </c>
      <c r="E98" s="70" t="e">
        <f t="shared" si="7"/>
        <v>#DIV/0!</v>
      </c>
    </row>
    <row r="99" spans="1:5" ht="16.2" thickBot="1">
      <c r="A99" s="59">
        <v>3225</v>
      </c>
      <c r="B99" s="56" t="s">
        <v>171</v>
      </c>
      <c r="C99" s="23"/>
      <c r="D99" s="55">
        <v>929.49</v>
      </c>
      <c r="E99" s="70" t="e">
        <f t="shared" si="7"/>
        <v>#DIV/0!</v>
      </c>
    </row>
    <row r="100" spans="1:5" ht="16.2" thickBot="1">
      <c r="A100" s="59">
        <v>3227</v>
      </c>
      <c r="B100" s="56" t="s">
        <v>172</v>
      </c>
      <c r="C100" s="23"/>
      <c r="D100" s="55">
        <v>77.48</v>
      </c>
      <c r="E100" s="70" t="e">
        <f t="shared" si="7"/>
        <v>#DIV/0!</v>
      </c>
    </row>
    <row r="101" spans="1:5" ht="16.2" thickBot="1">
      <c r="A101" s="59">
        <v>3231</v>
      </c>
      <c r="B101" s="56" t="s">
        <v>173</v>
      </c>
      <c r="C101" s="23"/>
      <c r="D101" s="55">
        <v>2373.19</v>
      </c>
      <c r="E101" s="70" t="e">
        <f t="shared" si="7"/>
        <v>#DIV/0!</v>
      </c>
    </row>
    <row r="102" spans="1:5" ht="16.2" thickBot="1">
      <c r="A102" s="59">
        <v>3232</v>
      </c>
      <c r="B102" s="56" t="s">
        <v>162</v>
      </c>
      <c r="C102" s="23"/>
      <c r="D102" s="55">
        <v>1888.24</v>
      </c>
      <c r="E102" s="70" t="e">
        <f t="shared" si="7"/>
        <v>#DIV/0!</v>
      </c>
    </row>
    <row r="103" spans="1:5" ht="16.2" thickBot="1">
      <c r="A103" s="59">
        <v>3234</v>
      </c>
      <c r="B103" s="56" t="s">
        <v>174</v>
      </c>
      <c r="C103" s="23"/>
      <c r="D103" s="55">
        <v>2568.11</v>
      </c>
      <c r="E103" s="70" t="e">
        <f t="shared" si="7"/>
        <v>#DIV/0!</v>
      </c>
    </row>
    <row r="104" spans="1:5" ht="16.2" thickBot="1">
      <c r="A104" s="59">
        <v>3236</v>
      </c>
      <c r="B104" s="56" t="s">
        <v>226</v>
      </c>
      <c r="C104" s="23"/>
      <c r="D104" s="55">
        <v>72.900000000000006</v>
      </c>
      <c r="E104" s="70" t="e">
        <f t="shared" si="7"/>
        <v>#DIV/0!</v>
      </c>
    </row>
    <row r="105" spans="1:5" ht="16.2" thickBot="1">
      <c r="A105" s="59">
        <v>3237</v>
      </c>
      <c r="B105" s="56" t="s">
        <v>175</v>
      </c>
      <c r="C105" s="23"/>
      <c r="D105" s="55">
        <v>2121.19</v>
      </c>
      <c r="E105" s="70" t="e">
        <f t="shared" si="7"/>
        <v>#DIV/0!</v>
      </c>
    </row>
    <row r="106" spans="1:5" ht="16.2" thickBot="1">
      <c r="A106" s="59">
        <v>3238</v>
      </c>
      <c r="B106" s="56" t="s">
        <v>143</v>
      </c>
      <c r="C106" s="23"/>
      <c r="D106" s="55">
        <v>2617.9</v>
      </c>
      <c r="E106" s="70" t="e">
        <f t="shared" si="7"/>
        <v>#DIV/0!</v>
      </c>
    </row>
    <row r="107" spans="1:5" ht="16.2" thickBot="1">
      <c r="A107" s="59">
        <v>3293</v>
      </c>
      <c r="B107" s="56" t="s">
        <v>176</v>
      </c>
      <c r="C107" s="23"/>
      <c r="D107" s="55">
        <v>834.4</v>
      </c>
      <c r="E107" s="70" t="e">
        <f t="shared" si="7"/>
        <v>#DIV/0!</v>
      </c>
    </row>
    <row r="108" spans="1:5" ht="16.2" thickBot="1">
      <c r="A108" s="59">
        <v>3294</v>
      </c>
      <c r="B108" s="56" t="s">
        <v>159</v>
      </c>
      <c r="C108" s="23"/>
      <c r="D108" s="55">
        <v>163.09</v>
      </c>
      <c r="E108" s="70" t="e">
        <f t="shared" si="7"/>
        <v>#DIV/0!</v>
      </c>
    </row>
    <row r="109" spans="1:5" ht="16.2" thickBot="1">
      <c r="A109" s="59">
        <v>3299</v>
      </c>
      <c r="B109" s="56" t="s">
        <v>148</v>
      </c>
      <c r="C109" s="23"/>
      <c r="D109" s="55">
        <v>288.39</v>
      </c>
      <c r="E109" s="70" t="e">
        <f t="shared" si="7"/>
        <v>#DIV/0!</v>
      </c>
    </row>
    <row r="110" spans="1:5" ht="16.2" thickBot="1">
      <c r="A110" s="58">
        <v>34</v>
      </c>
      <c r="B110" s="56" t="s">
        <v>60</v>
      </c>
      <c r="C110" s="55">
        <v>440</v>
      </c>
      <c r="D110" s="55">
        <f>SUM(D111:D112)</f>
        <v>438.40000000000003</v>
      </c>
      <c r="E110" s="70">
        <f t="shared" si="7"/>
        <v>99.63636363636364</v>
      </c>
    </row>
    <row r="111" spans="1:5" ht="16.2" thickBot="1">
      <c r="A111" s="59">
        <v>3431</v>
      </c>
      <c r="B111" s="56" t="s">
        <v>177</v>
      </c>
      <c r="C111" s="23"/>
      <c r="D111" s="55">
        <v>437.48</v>
      </c>
      <c r="E111" s="70" t="e">
        <f t="shared" si="7"/>
        <v>#DIV/0!</v>
      </c>
    </row>
    <row r="112" spans="1:5" ht="16.2" thickBot="1">
      <c r="A112" s="59">
        <v>3433</v>
      </c>
      <c r="B112" s="56" t="s">
        <v>178</v>
      </c>
      <c r="C112" s="23"/>
      <c r="D112" s="55">
        <v>0.92</v>
      </c>
      <c r="E112" s="70" t="e">
        <f t="shared" si="7"/>
        <v>#DIV/0!</v>
      </c>
    </row>
    <row r="113" spans="1:6" ht="16.2" thickBot="1">
      <c r="A113" s="265" t="s">
        <v>132</v>
      </c>
      <c r="B113" s="270" t="s">
        <v>179</v>
      </c>
      <c r="C113" s="269">
        <f>SUM(C115+0)</f>
        <v>33740.639999999999</v>
      </c>
      <c r="D113" s="269">
        <f>SUM(D115+0)</f>
        <v>33740.639999999999</v>
      </c>
      <c r="E113" s="267">
        <f t="shared" si="7"/>
        <v>100</v>
      </c>
    </row>
    <row r="114" spans="1:6" ht="16.2" thickBot="1">
      <c r="A114" s="57">
        <v>3</v>
      </c>
      <c r="B114" s="56" t="s">
        <v>16</v>
      </c>
      <c r="C114" s="55">
        <f>SUM(C115+0)</f>
        <v>33740.639999999999</v>
      </c>
      <c r="D114" s="55">
        <f>D115+0</f>
        <v>33740.639999999999</v>
      </c>
      <c r="E114" s="70">
        <f t="shared" si="7"/>
        <v>100</v>
      </c>
    </row>
    <row r="115" spans="1:6" ht="16.2" thickBot="1">
      <c r="A115" s="58">
        <v>32</v>
      </c>
      <c r="B115" s="56" t="s">
        <v>30</v>
      </c>
      <c r="C115" s="55">
        <v>33740.639999999999</v>
      </c>
      <c r="D115" s="55">
        <v>33740.639999999999</v>
      </c>
      <c r="E115" s="70">
        <f t="shared" si="7"/>
        <v>100</v>
      </c>
    </row>
    <row r="116" spans="1:6" ht="16.2" thickBot="1">
      <c r="A116" s="59">
        <v>3231</v>
      </c>
      <c r="B116" s="56" t="s">
        <v>173</v>
      </c>
      <c r="C116" s="23"/>
      <c r="D116" s="55">
        <v>33740.639999999999</v>
      </c>
      <c r="E116" s="70" t="e">
        <f t="shared" si="7"/>
        <v>#DIV/0!</v>
      </c>
    </row>
    <row r="117" spans="1:6" ht="16.2" thickBot="1">
      <c r="A117" s="265" t="s">
        <v>195</v>
      </c>
      <c r="B117" s="265" t="s">
        <v>45</v>
      </c>
      <c r="C117" s="266">
        <v>3100</v>
      </c>
      <c r="D117" s="266">
        <v>1255.18</v>
      </c>
      <c r="E117" s="267">
        <f t="shared" si="7"/>
        <v>40.489677419354841</v>
      </c>
    </row>
    <row r="118" spans="1:6" ht="16.2" thickBot="1">
      <c r="A118" s="265" t="s">
        <v>196</v>
      </c>
      <c r="B118" s="265" t="s">
        <v>197</v>
      </c>
      <c r="C118" s="266">
        <v>740.49</v>
      </c>
      <c r="D118" s="266">
        <v>488</v>
      </c>
      <c r="E118" s="267">
        <f t="shared" si="7"/>
        <v>65.902307931234731</v>
      </c>
    </row>
    <row r="119" spans="1:6" ht="16.2" thickBot="1">
      <c r="A119" s="265" t="s">
        <v>121</v>
      </c>
      <c r="B119" s="268" t="s">
        <v>153</v>
      </c>
      <c r="C119" s="269">
        <f>SUM(C120+0)</f>
        <v>3840.49</v>
      </c>
      <c r="D119" s="269">
        <f t="shared" ref="D119" si="12">SUM(D120+0)</f>
        <v>1743.1799999999998</v>
      </c>
      <c r="E119" s="267">
        <f t="shared" si="7"/>
        <v>45.389520608047405</v>
      </c>
    </row>
    <row r="120" spans="1:6" ht="16.2" thickBot="1">
      <c r="A120" s="265" t="s">
        <v>129</v>
      </c>
      <c r="B120" s="270" t="s">
        <v>156</v>
      </c>
      <c r="C120" s="269">
        <f>SUM(C122+0)</f>
        <v>3840.49</v>
      </c>
      <c r="D120" s="269">
        <f t="shared" ref="D120" si="13">SUM(D122+0)</f>
        <v>1743.1799999999998</v>
      </c>
      <c r="E120" s="267">
        <f t="shared" si="7"/>
        <v>45.389520608047405</v>
      </c>
      <c r="F120" s="65"/>
    </row>
    <row r="121" spans="1:6" ht="16.2" thickBot="1">
      <c r="A121" s="57">
        <v>3</v>
      </c>
      <c r="B121" s="56" t="s">
        <v>16</v>
      </c>
      <c r="C121" s="55">
        <v>3840.49</v>
      </c>
      <c r="D121" s="55">
        <f>SUM(D122+0)</f>
        <v>1743.1799999999998</v>
      </c>
      <c r="E121" s="70">
        <f t="shared" si="7"/>
        <v>45.389520608047405</v>
      </c>
    </row>
    <row r="122" spans="1:6" ht="16.2" thickBot="1">
      <c r="A122" s="58">
        <v>32</v>
      </c>
      <c r="B122" s="56" t="s">
        <v>30</v>
      </c>
      <c r="C122" s="55">
        <v>3840.49</v>
      </c>
      <c r="D122" s="55">
        <f>SUM(D123:D125)</f>
        <v>1743.1799999999998</v>
      </c>
      <c r="E122" s="70">
        <f t="shared" si="7"/>
        <v>45.389520608047405</v>
      </c>
    </row>
    <row r="123" spans="1:6" ht="16.2" thickBot="1">
      <c r="A123" s="59">
        <v>3221</v>
      </c>
      <c r="B123" s="56" t="s">
        <v>157</v>
      </c>
      <c r="C123" s="23"/>
      <c r="D123" s="55">
        <v>601.65</v>
      </c>
      <c r="E123" s="70" t="e">
        <f t="shared" si="7"/>
        <v>#DIV/0!</v>
      </c>
    </row>
    <row r="124" spans="1:6" ht="16.2" thickBot="1">
      <c r="A124" s="59">
        <v>3225</v>
      </c>
      <c r="B124" s="56" t="s">
        <v>171</v>
      </c>
      <c r="C124" s="23"/>
      <c r="D124" s="55">
        <v>425.53</v>
      </c>
      <c r="E124" s="70" t="e">
        <f t="shared" si="7"/>
        <v>#DIV/0!</v>
      </c>
    </row>
    <row r="125" spans="1:6" ht="16.2" thickBot="1">
      <c r="A125" s="59">
        <v>3299</v>
      </c>
      <c r="B125" s="56" t="s">
        <v>148</v>
      </c>
      <c r="C125" s="23"/>
      <c r="D125" s="55">
        <v>716</v>
      </c>
      <c r="E125" s="70" t="e">
        <f t="shared" si="7"/>
        <v>#DIV/0!</v>
      </c>
    </row>
    <row r="126" spans="1:6" ht="16.2" thickBot="1">
      <c r="A126" s="265" t="s">
        <v>133</v>
      </c>
      <c r="B126" s="265" t="s">
        <v>222</v>
      </c>
      <c r="C126" s="266">
        <f>SUM(C129+C140+C146+C151+C164+C168+C172+C177+C200+C206)</f>
        <v>705874.94000000006</v>
      </c>
      <c r="D126" s="266">
        <f>SUM(D129+D140+D146+D151+D164+D168+D172+D177+D195+D200+D206)</f>
        <v>696306.17</v>
      </c>
      <c r="E126" s="267">
        <f t="shared" si="7"/>
        <v>98.644410014045832</v>
      </c>
    </row>
    <row r="127" spans="1:6" ht="16.2" thickBot="1">
      <c r="A127" s="265" t="s">
        <v>200</v>
      </c>
      <c r="B127" s="265" t="s">
        <v>180</v>
      </c>
      <c r="C127" s="266">
        <f>SUM(C128+0)</f>
        <v>1192.1400000000001</v>
      </c>
      <c r="D127" s="266">
        <f t="shared" ref="D127" si="14">SUM(D128+0)</f>
        <v>1097.2600000000002</v>
      </c>
      <c r="E127" s="267">
        <f t="shared" si="7"/>
        <v>92.041203214387579</v>
      </c>
    </row>
    <row r="128" spans="1:6" ht="16.2" thickBot="1">
      <c r="A128" s="265" t="s">
        <v>121</v>
      </c>
      <c r="B128" s="268" t="s">
        <v>141</v>
      </c>
      <c r="C128" s="269">
        <f>C129+C140</f>
        <v>1192.1400000000001</v>
      </c>
      <c r="D128" s="269">
        <f>SUM(D129+D140)</f>
        <v>1097.2600000000002</v>
      </c>
      <c r="E128" s="267">
        <f t="shared" si="7"/>
        <v>92.041203214387579</v>
      </c>
    </row>
    <row r="129" spans="1:5" ht="16.2" thickBot="1">
      <c r="A129" s="274" t="s">
        <v>134</v>
      </c>
      <c r="B129" s="275" t="s">
        <v>152</v>
      </c>
      <c r="C129" s="276">
        <f>C130+0</f>
        <v>1136.1400000000001</v>
      </c>
      <c r="D129" s="276">
        <f>D130+0</f>
        <v>1041.2600000000002</v>
      </c>
      <c r="E129" s="277">
        <f t="shared" si="7"/>
        <v>91.648916506768543</v>
      </c>
    </row>
    <row r="130" spans="1:5" ht="16.2" thickBot="1">
      <c r="A130" s="57">
        <v>3</v>
      </c>
      <c r="B130" s="56" t="s">
        <v>16</v>
      </c>
      <c r="C130" s="55">
        <f>C131+C135</f>
        <v>1136.1400000000001</v>
      </c>
      <c r="D130" s="55">
        <f>D131+D135</f>
        <v>1041.2600000000002</v>
      </c>
      <c r="E130" s="70">
        <f t="shared" si="7"/>
        <v>91.648916506768543</v>
      </c>
    </row>
    <row r="131" spans="1:5" ht="16.2" thickBot="1">
      <c r="A131" s="58">
        <v>31</v>
      </c>
      <c r="B131" s="56" t="s">
        <v>17</v>
      </c>
      <c r="C131" s="55">
        <v>1114.75</v>
      </c>
      <c r="D131" s="61">
        <f>SUM(D132:D134)</f>
        <v>1019.8700000000001</v>
      </c>
      <c r="E131" s="70">
        <f t="shared" si="7"/>
        <v>91.488674590715419</v>
      </c>
    </row>
    <row r="132" spans="1:5" ht="16.2" thickBot="1">
      <c r="A132" s="59">
        <v>3111</v>
      </c>
      <c r="B132" s="56" t="s">
        <v>150</v>
      </c>
      <c r="C132" s="64"/>
      <c r="D132" s="55">
        <v>792.07</v>
      </c>
      <c r="E132" s="70" t="e">
        <f t="shared" si="7"/>
        <v>#DIV/0!</v>
      </c>
    </row>
    <row r="133" spans="1:5" ht="16.2" thickBot="1">
      <c r="A133" s="59">
        <v>3121</v>
      </c>
      <c r="B133" s="56" t="s">
        <v>145</v>
      </c>
      <c r="C133" s="64"/>
      <c r="D133" s="55">
        <v>97.11</v>
      </c>
      <c r="E133" s="70" t="e">
        <f t="shared" ref="E133" si="15">D133/C133*100</f>
        <v>#DIV/0!</v>
      </c>
    </row>
    <row r="134" spans="1:5" ht="16.2" thickBot="1">
      <c r="A134" s="59">
        <v>3132</v>
      </c>
      <c r="B134" s="56" t="s">
        <v>151</v>
      </c>
      <c r="C134" s="64"/>
      <c r="D134" s="55">
        <v>130.69</v>
      </c>
      <c r="E134" s="70" t="e">
        <f t="shared" si="7"/>
        <v>#DIV/0!</v>
      </c>
    </row>
    <row r="135" spans="1:5" ht="16.2" thickBot="1">
      <c r="A135" s="58">
        <v>32</v>
      </c>
      <c r="B135" s="56" t="s">
        <v>30</v>
      </c>
      <c r="C135" s="55">
        <v>21.39</v>
      </c>
      <c r="D135" s="55">
        <f>SUM(D136:D139)</f>
        <v>21.39</v>
      </c>
      <c r="E135" s="70">
        <f t="shared" si="7"/>
        <v>100</v>
      </c>
    </row>
    <row r="136" spans="1:5" ht="16.2" thickBot="1">
      <c r="A136" s="59">
        <v>3211</v>
      </c>
      <c r="B136" s="56" t="s">
        <v>146</v>
      </c>
      <c r="C136" s="23"/>
      <c r="D136" s="55">
        <v>0</v>
      </c>
      <c r="E136" s="70" t="e">
        <f t="shared" si="7"/>
        <v>#DIV/0!</v>
      </c>
    </row>
    <row r="137" spans="1:5" ht="16.2" thickBot="1">
      <c r="A137" s="59">
        <v>3212</v>
      </c>
      <c r="B137" s="56" t="s">
        <v>147</v>
      </c>
      <c r="C137" s="24"/>
      <c r="D137" s="55">
        <v>0</v>
      </c>
      <c r="E137" s="70" t="e">
        <f t="shared" si="7"/>
        <v>#DIV/0!</v>
      </c>
    </row>
    <row r="138" spans="1:5" ht="16.2" thickBot="1">
      <c r="A138" s="59">
        <v>3236</v>
      </c>
      <c r="B138" s="56" t="s">
        <v>226</v>
      </c>
      <c r="C138" s="24"/>
      <c r="D138" s="55">
        <v>21.39</v>
      </c>
      <c r="E138" s="70" t="e">
        <f t="shared" ref="E138" si="16">D138/C138*100</f>
        <v>#DIV/0!</v>
      </c>
    </row>
    <row r="139" spans="1:5" ht="16.2" thickBot="1">
      <c r="A139" s="59">
        <v>3291</v>
      </c>
      <c r="B139" s="56" t="s">
        <v>148</v>
      </c>
      <c r="C139" s="24"/>
      <c r="D139" s="24"/>
      <c r="E139" s="70" t="e">
        <f t="shared" si="7"/>
        <v>#DIV/0!</v>
      </c>
    </row>
    <row r="140" spans="1:5" ht="16.2" thickBot="1">
      <c r="A140" s="274" t="s">
        <v>208</v>
      </c>
      <c r="B140" s="275" t="s">
        <v>209</v>
      </c>
      <c r="C140" s="276">
        <f>SUM(C142+0)</f>
        <v>56</v>
      </c>
      <c r="D140" s="276">
        <f>SUM(D141+0)</f>
        <v>56</v>
      </c>
      <c r="E140" s="277">
        <f t="shared" si="7"/>
        <v>100</v>
      </c>
    </row>
    <row r="141" spans="1:5" ht="16.2" thickBot="1">
      <c r="A141" s="57">
        <v>3</v>
      </c>
      <c r="B141" s="56" t="s">
        <v>16</v>
      </c>
      <c r="C141" s="55">
        <v>56</v>
      </c>
      <c r="D141" s="55">
        <v>56</v>
      </c>
      <c r="E141" s="70">
        <f t="shared" si="7"/>
        <v>100</v>
      </c>
    </row>
    <row r="142" spans="1:5" ht="16.2" thickBot="1">
      <c r="A142" s="58">
        <v>32</v>
      </c>
      <c r="B142" s="56" t="s">
        <v>30</v>
      </c>
      <c r="C142" s="55">
        <v>56</v>
      </c>
      <c r="D142" s="55">
        <v>56</v>
      </c>
      <c r="E142" s="70">
        <f t="shared" ref="E142:E212" si="17">D142/C142*100</f>
        <v>100</v>
      </c>
    </row>
    <row r="143" spans="1:5" ht="16.2" thickBot="1">
      <c r="A143" s="265" t="s">
        <v>201</v>
      </c>
      <c r="B143" s="265" t="s">
        <v>181</v>
      </c>
      <c r="C143" s="266">
        <v>10500.59</v>
      </c>
      <c r="D143" s="266">
        <v>9962.8700000000008</v>
      </c>
      <c r="E143" s="267">
        <f t="shared" si="17"/>
        <v>94.879144886144502</v>
      </c>
    </row>
    <row r="144" spans="1:5" ht="16.2" thickBot="1">
      <c r="A144" s="265" t="s">
        <v>225</v>
      </c>
      <c r="B144" s="265" t="s">
        <v>181</v>
      </c>
      <c r="C144" s="266">
        <v>4832.05</v>
      </c>
      <c r="D144" s="266">
        <v>4832.05</v>
      </c>
      <c r="E144" s="267">
        <f t="shared" si="17"/>
        <v>100</v>
      </c>
    </row>
    <row r="145" spans="1:5" ht="16.2" thickBot="1">
      <c r="A145" s="265" t="s">
        <v>121</v>
      </c>
      <c r="B145" s="268" t="s">
        <v>141</v>
      </c>
      <c r="C145" s="269">
        <f>SUM(C146+C151)</f>
        <v>15332.64</v>
      </c>
      <c r="D145" s="269">
        <f>SUM(D146+D151)</f>
        <v>14794.92</v>
      </c>
      <c r="E145" s="267">
        <f t="shared" si="17"/>
        <v>96.492971856118714</v>
      </c>
    </row>
    <row r="146" spans="1:5" ht="16.2" thickBot="1">
      <c r="A146" s="274" t="s">
        <v>135</v>
      </c>
      <c r="B146" s="275" t="s">
        <v>149</v>
      </c>
      <c r="C146" s="276">
        <f>SUM(C148+0)</f>
        <v>8894.52</v>
      </c>
      <c r="D146" s="276">
        <f t="shared" ref="D146" si="18">SUM(D148+0)</f>
        <v>8894.52</v>
      </c>
      <c r="E146" s="277">
        <f t="shared" si="17"/>
        <v>100</v>
      </c>
    </row>
    <row r="147" spans="1:5" ht="16.2" thickBot="1">
      <c r="A147" s="57">
        <v>3</v>
      </c>
      <c r="B147" s="56" t="s">
        <v>16</v>
      </c>
      <c r="C147" s="55">
        <f>C148+0</f>
        <v>8894.52</v>
      </c>
      <c r="D147" s="55">
        <f>SUM(D148+0)</f>
        <v>8894.52</v>
      </c>
      <c r="E147" s="70">
        <f t="shared" si="17"/>
        <v>100</v>
      </c>
    </row>
    <row r="148" spans="1:5" ht="16.2" thickBot="1">
      <c r="A148" s="58">
        <v>31</v>
      </c>
      <c r="B148" s="56" t="s">
        <v>17</v>
      </c>
      <c r="C148" s="60">
        <v>8894.52</v>
      </c>
      <c r="D148" s="60">
        <f>SUM(D149:D150)</f>
        <v>8894.52</v>
      </c>
      <c r="E148" s="70">
        <f t="shared" si="17"/>
        <v>100</v>
      </c>
    </row>
    <row r="149" spans="1:5" ht="16.2" thickBot="1">
      <c r="A149" s="59">
        <v>3111</v>
      </c>
      <c r="B149" s="56" t="s">
        <v>150</v>
      </c>
      <c r="C149" s="22"/>
      <c r="D149" s="60">
        <v>7570.47</v>
      </c>
      <c r="E149" s="70" t="e">
        <f t="shared" si="17"/>
        <v>#DIV/0!</v>
      </c>
    </row>
    <row r="150" spans="1:5" ht="16.2" thickBot="1">
      <c r="A150" s="59">
        <v>3132</v>
      </c>
      <c r="B150" s="56" t="s">
        <v>151</v>
      </c>
      <c r="C150" s="23"/>
      <c r="D150" s="55">
        <v>1324.05</v>
      </c>
      <c r="E150" s="70" t="e">
        <f t="shared" si="17"/>
        <v>#DIV/0!</v>
      </c>
    </row>
    <row r="151" spans="1:5" ht="16.2" thickBot="1">
      <c r="A151" s="274" t="s">
        <v>125</v>
      </c>
      <c r="B151" s="275" t="s">
        <v>152</v>
      </c>
      <c r="C151" s="276">
        <f>SUM(C153+C157)</f>
        <v>6438.12</v>
      </c>
      <c r="D151" s="276">
        <f>D152+0</f>
        <v>5900.4</v>
      </c>
      <c r="E151" s="277">
        <f t="shared" si="17"/>
        <v>91.64787236025424</v>
      </c>
    </row>
    <row r="152" spans="1:5" ht="16.2" thickBot="1">
      <c r="A152" s="57">
        <v>3</v>
      </c>
      <c r="B152" s="56" t="s">
        <v>16</v>
      </c>
      <c r="C152" s="55">
        <f>C151+0</f>
        <v>6438.12</v>
      </c>
      <c r="D152" s="55">
        <f>D153+D157</f>
        <v>5900.4</v>
      </c>
      <c r="E152" s="70">
        <f t="shared" si="17"/>
        <v>91.64787236025424</v>
      </c>
    </row>
    <row r="153" spans="1:5" ht="16.2" thickBot="1">
      <c r="A153" s="58">
        <v>31</v>
      </c>
      <c r="B153" s="56" t="s">
        <v>17</v>
      </c>
      <c r="C153" s="60">
        <v>6316.92</v>
      </c>
      <c r="D153" s="60">
        <f>SUM(D154:D156)</f>
        <v>5779.2</v>
      </c>
      <c r="E153" s="70">
        <f t="shared" si="17"/>
        <v>91.487623715354943</v>
      </c>
    </row>
    <row r="154" spans="1:5" ht="16.2" thickBot="1">
      <c r="A154" s="59">
        <v>3111</v>
      </c>
      <c r="B154" s="56" t="s">
        <v>150</v>
      </c>
      <c r="C154" s="22"/>
      <c r="D154" s="60">
        <v>4488.34</v>
      </c>
      <c r="E154" s="70" t="e">
        <f t="shared" si="17"/>
        <v>#DIV/0!</v>
      </c>
    </row>
    <row r="155" spans="1:5" ht="16.2" thickBot="1">
      <c r="A155" s="59">
        <v>3121</v>
      </c>
      <c r="B155" s="56" t="s">
        <v>145</v>
      </c>
      <c r="C155" s="22"/>
      <c r="D155" s="60">
        <v>550.29</v>
      </c>
      <c r="E155" s="70" t="e">
        <f t="shared" ref="E155" si="19">D155/C155*100</f>
        <v>#DIV/0!</v>
      </c>
    </row>
    <row r="156" spans="1:5" ht="16.2" thickBot="1">
      <c r="A156" s="59">
        <v>3132</v>
      </c>
      <c r="B156" s="56" t="s">
        <v>151</v>
      </c>
      <c r="C156" s="23"/>
      <c r="D156" s="55">
        <v>740.57</v>
      </c>
      <c r="E156" s="70" t="e">
        <f t="shared" si="17"/>
        <v>#DIV/0!</v>
      </c>
    </row>
    <row r="157" spans="1:5" ht="16.2" thickBot="1">
      <c r="A157" s="58">
        <v>32</v>
      </c>
      <c r="B157" s="56" t="s">
        <v>30</v>
      </c>
      <c r="C157" s="55">
        <v>121.2</v>
      </c>
      <c r="D157" s="55">
        <f>SUM(D158:D161)</f>
        <v>121.2</v>
      </c>
      <c r="E157" s="70">
        <f t="shared" si="17"/>
        <v>100</v>
      </c>
    </row>
    <row r="158" spans="1:5" ht="16.2" thickBot="1">
      <c r="A158" s="59">
        <v>3211</v>
      </c>
      <c r="B158" s="56" t="s">
        <v>146</v>
      </c>
      <c r="C158" s="23"/>
      <c r="D158" s="55">
        <v>0</v>
      </c>
      <c r="E158" s="70" t="e">
        <f t="shared" si="17"/>
        <v>#DIV/0!</v>
      </c>
    </row>
    <row r="159" spans="1:5" ht="16.2" thickBot="1">
      <c r="A159" s="59">
        <v>3212</v>
      </c>
      <c r="B159" s="56" t="s">
        <v>147</v>
      </c>
      <c r="C159" s="24"/>
      <c r="D159" s="55">
        <v>0</v>
      </c>
      <c r="E159" s="70" t="e">
        <f t="shared" si="17"/>
        <v>#DIV/0!</v>
      </c>
    </row>
    <row r="160" spans="1:5" ht="16.2" thickBot="1">
      <c r="A160" s="59">
        <v>3236</v>
      </c>
      <c r="B160" s="56" t="s">
        <v>226</v>
      </c>
      <c r="C160" s="24"/>
      <c r="D160" s="55">
        <v>121.2</v>
      </c>
      <c r="E160" s="70" t="e">
        <f t="shared" si="17"/>
        <v>#DIV/0!</v>
      </c>
    </row>
    <row r="161" spans="1:5" ht="16.2" thickBot="1">
      <c r="A161" s="59">
        <v>3291</v>
      </c>
      <c r="B161" s="56" t="s">
        <v>148</v>
      </c>
      <c r="C161" s="24"/>
      <c r="D161" s="55">
        <v>0</v>
      </c>
      <c r="E161" s="70" t="e">
        <f t="shared" si="17"/>
        <v>#DIV/0!</v>
      </c>
    </row>
    <row r="162" spans="1:5" ht="16.2" thickBot="1">
      <c r="A162" s="54" t="s">
        <v>202</v>
      </c>
      <c r="B162" s="54" t="s">
        <v>41</v>
      </c>
      <c r="C162" s="55">
        <f>SUM(C163+C176)</f>
        <v>689210.87</v>
      </c>
      <c r="D162" s="55">
        <f>SUM(D163+D176)</f>
        <v>680274.70000000007</v>
      </c>
      <c r="E162" s="70">
        <f t="shared" si="17"/>
        <v>98.703420043273553</v>
      </c>
    </row>
    <row r="163" spans="1:5" ht="16.2" thickBot="1">
      <c r="A163" s="274" t="s">
        <v>121</v>
      </c>
      <c r="B163" s="284" t="s">
        <v>141</v>
      </c>
      <c r="C163" s="276">
        <f>SUM(C164+C168+C172)</f>
        <v>30118.28</v>
      </c>
      <c r="D163" s="276">
        <f t="shared" ref="D163" si="20">SUM(D164+D168+D172)</f>
        <v>28618.170000000002</v>
      </c>
      <c r="E163" s="277">
        <f t="shared" si="17"/>
        <v>95.01927068876445</v>
      </c>
    </row>
    <row r="164" spans="1:5" ht="16.2" thickBot="1">
      <c r="A164" s="274" t="s">
        <v>136</v>
      </c>
      <c r="B164" s="275" t="s">
        <v>182</v>
      </c>
      <c r="C164" s="276">
        <f>SUM(C166+0)</f>
        <v>5570.75</v>
      </c>
      <c r="D164" s="276">
        <f>SUM(D165+0)</f>
        <v>5570.74</v>
      </c>
      <c r="E164" s="277">
        <f t="shared" si="17"/>
        <v>99.999820490957219</v>
      </c>
    </row>
    <row r="165" spans="1:5" ht="16.2" thickBot="1">
      <c r="A165" s="57">
        <v>4</v>
      </c>
      <c r="B165" s="56" t="s">
        <v>18</v>
      </c>
      <c r="C165" s="55">
        <f>C166+0</f>
        <v>5570.75</v>
      </c>
      <c r="D165" s="55">
        <f>SUM(D166+0)</f>
        <v>5570.74</v>
      </c>
      <c r="E165" s="70">
        <f t="shared" si="17"/>
        <v>99.999820490957219</v>
      </c>
    </row>
    <row r="166" spans="1:5" ht="16.2" thickBot="1">
      <c r="A166" s="58">
        <v>42</v>
      </c>
      <c r="B166" s="56" t="s">
        <v>163</v>
      </c>
      <c r="C166" s="55">
        <v>5570.75</v>
      </c>
      <c r="D166" s="55">
        <v>5570.74</v>
      </c>
      <c r="E166" s="70">
        <f t="shared" si="17"/>
        <v>99.999820490957219</v>
      </c>
    </row>
    <row r="167" spans="1:5" ht="16.2" thickBot="1">
      <c r="A167" s="59">
        <v>4241</v>
      </c>
      <c r="B167" s="56" t="s">
        <v>183</v>
      </c>
      <c r="C167" s="23"/>
      <c r="D167" s="55">
        <v>5570.74</v>
      </c>
      <c r="E167" s="70" t="e">
        <f t="shared" si="17"/>
        <v>#DIV/0!</v>
      </c>
    </row>
    <row r="168" spans="1:5" ht="16.2" thickBot="1">
      <c r="A168" s="274" t="s">
        <v>137</v>
      </c>
      <c r="B168" s="275" t="s">
        <v>184</v>
      </c>
      <c r="C168" s="276">
        <f>SUM(C170+0)</f>
        <v>24313.55</v>
      </c>
      <c r="D168" s="276">
        <f t="shared" ref="D168" si="21">SUM(D170+0)</f>
        <v>22813.45</v>
      </c>
      <c r="E168" s="277">
        <f t="shared" si="17"/>
        <v>93.830189338866603</v>
      </c>
    </row>
    <row r="169" spans="1:5" ht="16.2" thickBot="1">
      <c r="A169" s="57">
        <v>3</v>
      </c>
      <c r="B169" s="56" t="s">
        <v>16</v>
      </c>
      <c r="C169" s="55">
        <f>SUM(C170+0)</f>
        <v>24313.55</v>
      </c>
      <c r="D169" s="55">
        <f>D170+0</f>
        <v>22813.45</v>
      </c>
      <c r="E169" s="70">
        <f t="shared" si="17"/>
        <v>93.830189338866603</v>
      </c>
    </row>
    <row r="170" spans="1:5" ht="16.2" thickBot="1">
      <c r="A170" s="58">
        <v>32</v>
      </c>
      <c r="B170" s="56" t="s">
        <v>30</v>
      </c>
      <c r="C170" s="55">
        <v>24313.55</v>
      </c>
      <c r="D170" s="55">
        <v>22813.45</v>
      </c>
      <c r="E170" s="70">
        <f t="shared" si="17"/>
        <v>93.830189338866603</v>
      </c>
    </row>
    <row r="171" spans="1:5" ht="16.2" thickBot="1">
      <c r="A171" s="59">
        <v>3222</v>
      </c>
      <c r="B171" s="56" t="s">
        <v>158</v>
      </c>
      <c r="C171" s="23"/>
      <c r="D171" s="55">
        <v>22813.45</v>
      </c>
      <c r="E171" s="70" t="e">
        <f t="shared" si="17"/>
        <v>#DIV/0!</v>
      </c>
    </row>
    <row r="172" spans="1:5" ht="16.2" thickBot="1">
      <c r="A172" s="274" t="s">
        <v>138</v>
      </c>
      <c r="B172" s="275" t="s">
        <v>185</v>
      </c>
      <c r="C172" s="276">
        <f>SUM(C174+0)</f>
        <v>233.98</v>
      </c>
      <c r="D172" s="276">
        <f t="shared" ref="D172" si="22">SUM(D174+0)</f>
        <v>233.98</v>
      </c>
      <c r="E172" s="277">
        <f t="shared" si="17"/>
        <v>100</v>
      </c>
    </row>
    <row r="173" spans="1:5" ht="16.2" thickBot="1">
      <c r="A173" s="57">
        <v>3</v>
      </c>
      <c r="B173" s="56" t="s">
        <v>16</v>
      </c>
      <c r="C173" s="55">
        <f>SUM(C174+0)</f>
        <v>233.98</v>
      </c>
      <c r="D173" s="55">
        <f>SUM(D174+0)</f>
        <v>233.98</v>
      </c>
      <c r="E173" s="70">
        <f t="shared" si="17"/>
        <v>100</v>
      </c>
    </row>
    <row r="174" spans="1:5" ht="16.2" thickBot="1">
      <c r="A174" s="58">
        <v>38</v>
      </c>
      <c r="B174" s="56" t="s">
        <v>62</v>
      </c>
      <c r="C174" s="55">
        <v>233.98</v>
      </c>
      <c r="D174" s="55">
        <v>233.98</v>
      </c>
      <c r="E174" s="70">
        <f t="shared" si="17"/>
        <v>100</v>
      </c>
    </row>
    <row r="175" spans="1:5" ht="16.2" thickBot="1">
      <c r="A175" s="59">
        <v>3812</v>
      </c>
      <c r="B175" s="56" t="s">
        <v>186</v>
      </c>
      <c r="C175" s="23"/>
      <c r="D175" s="55">
        <v>233.98</v>
      </c>
      <c r="E175" s="70" t="e">
        <f t="shared" si="17"/>
        <v>#DIV/0!</v>
      </c>
    </row>
    <row r="176" spans="1:5" ht="16.2" thickBot="1">
      <c r="A176" s="274" t="s">
        <v>121</v>
      </c>
      <c r="B176" s="284" t="s">
        <v>153</v>
      </c>
      <c r="C176" s="276">
        <f>SUM(C177+C195)</f>
        <v>659092.59</v>
      </c>
      <c r="D176" s="276">
        <f>SUM(D177+D195)</f>
        <v>651656.53</v>
      </c>
      <c r="E176" s="277">
        <f t="shared" si="17"/>
        <v>98.871773084264234</v>
      </c>
    </row>
    <row r="177" spans="1:5" ht="16.2" thickBot="1">
      <c r="A177" s="274" t="s">
        <v>129</v>
      </c>
      <c r="B177" s="275" t="s">
        <v>156</v>
      </c>
      <c r="C177" s="276">
        <f>SUM(C178+0)</f>
        <v>659092.59</v>
      </c>
      <c r="D177" s="276">
        <f t="shared" ref="D177" si="23">SUM(D178+0)</f>
        <v>651346.9</v>
      </c>
      <c r="E177" s="277">
        <f t="shared" si="17"/>
        <v>98.824794859247319</v>
      </c>
    </row>
    <row r="178" spans="1:5" ht="16.2" thickBot="1">
      <c r="A178" s="57">
        <v>3</v>
      </c>
      <c r="B178" s="56" t="s">
        <v>16</v>
      </c>
      <c r="C178" s="55">
        <f>SUM(C179+C183)</f>
        <v>659092.59</v>
      </c>
      <c r="D178" s="55">
        <f t="shared" ref="D178" si="24">SUM(D179+D183)</f>
        <v>651346.9</v>
      </c>
      <c r="E178" s="70">
        <f t="shared" si="17"/>
        <v>98.824794859247319</v>
      </c>
    </row>
    <row r="179" spans="1:5" ht="16.2" thickBot="1">
      <c r="A179" s="58">
        <v>31</v>
      </c>
      <c r="B179" s="56" t="s">
        <v>17</v>
      </c>
      <c r="C179" s="60">
        <v>638092.59</v>
      </c>
      <c r="D179" s="60">
        <f>SUM(D180:D182)</f>
        <v>636138.74</v>
      </c>
      <c r="E179" s="70">
        <f t="shared" si="17"/>
        <v>99.693798356128852</v>
      </c>
    </row>
    <row r="180" spans="1:5" ht="16.2" thickBot="1">
      <c r="A180" s="59">
        <v>3111</v>
      </c>
      <c r="B180" s="56" t="s">
        <v>150</v>
      </c>
      <c r="C180" s="22"/>
      <c r="D180" s="60">
        <v>526463.19999999995</v>
      </c>
      <c r="E180" s="70" t="e">
        <f t="shared" si="17"/>
        <v>#DIV/0!</v>
      </c>
    </row>
    <row r="181" spans="1:5" ht="16.2" thickBot="1">
      <c r="A181" s="59">
        <v>3121</v>
      </c>
      <c r="B181" s="56" t="s">
        <v>145</v>
      </c>
      <c r="C181" s="23"/>
      <c r="D181" s="55">
        <v>22618.63</v>
      </c>
      <c r="E181" s="70" t="e">
        <f t="shared" si="17"/>
        <v>#DIV/0!</v>
      </c>
    </row>
    <row r="182" spans="1:5" ht="16.2" thickBot="1">
      <c r="A182" s="59">
        <v>3132</v>
      </c>
      <c r="B182" s="56" t="s">
        <v>151</v>
      </c>
      <c r="C182" s="23"/>
      <c r="D182" s="55">
        <v>87056.91</v>
      </c>
      <c r="E182" s="70" t="e">
        <f t="shared" si="17"/>
        <v>#DIV/0!</v>
      </c>
    </row>
    <row r="183" spans="1:5" ht="16.2" thickBot="1">
      <c r="A183" s="58">
        <v>32</v>
      </c>
      <c r="B183" s="56" t="s">
        <v>30</v>
      </c>
      <c r="C183" s="55">
        <v>21000</v>
      </c>
      <c r="D183" s="55">
        <f>SUM(D184:D194)</f>
        <v>15208.16</v>
      </c>
      <c r="E183" s="70">
        <f t="shared" si="17"/>
        <v>72.419809523809519</v>
      </c>
    </row>
    <row r="184" spans="1:5" ht="16.2" thickBot="1">
      <c r="A184" s="59">
        <v>3211</v>
      </c>
      <c r="B184" s="56" t="s">
        <v>146</v>
      </c>
      <c r="C184" s="23"/>
      <c r="D184" s="55">
        <v>608.47</v>
      </c>
      <c r="E184" s="70" t="e">
        <f t="shared" si="17"/>
        <v>#DIV/0!</v>
      </c>
    </row>
    <row r="185" spans="1:5" ht="16.2" thickBot="1">
      <c r="A185" s="59">
        <v>3212</v>
      </c>
      <c r="B185" s="56" t="s">
        <v>147</v>
      </c>
      <c r="C185" s="23"/>
      <c r="D185" s="55">
        <v>10329.98</v>
      </c>
      <c r="E185" s="70" t="e">
        <f t="shared" si="17"/>
        <v>#DIV/0!</v>
      </c>
    </row>
    <row r="186" spans="1:5" ht="16.2" thickBot="1">
      <c r="A186" s="59">
        <v>3213</v>
      </c>
      <c r="B186" s="56" t="s">
        <v>168</v>
      </c>
      <c r="C186" s="23"/>
      <c r="D186" s="55">
        <v>77.77</v>
      </c>
      <c r="E186" s="70" t="e">
        <f t="shared" si="17"/>
        <v>#DIV/0!</v>
      </c>
    </row>
    <row r="187" spans="1:5" ht="16.2" thickBot="1">
      <c r="A187" s="59">
        <v>3214</v>
      </c>
      <c r="B187" s="56" t="s">
        <v>187</v>
      </c>
      <c r="C187" s="23"/>
      <c r="D187" s="55">
        <v>281.2</v>
      </c>
      <c r="E187" s="70" t="e">
        <f t="shared" si="17"/>
        <v>#DIV/0!</v>
      </c>
    </row>
    <row r="188" spans="1:5" ht="16.2" thickBot="1">
      <c r="A188" s="59">
        <v>3225</v>
      </c>
      <c r="B188" s="56" t="s">
        <v>171</v>
      </c>
      <c r="C188" s="23"/>
      <c r="D188" s="55">
        <v>248.22</v>
      </c>
      <c r="E188" s="70" t="e">
        <f t="shared" si="17"/>
        <v>#DIV/0!</v>
      </c>
    </row>
    <row r="189" spans="1:5" ht="16.2" thickBot="1">
      <c r="A189" s="59">
        <v>3231</v>
      </c>
      <c r="B189" s="56" t="s">
        <v>173</v>
      </c>
      <c r="C189" s="23"/>
      <c r="D189" s="55">
        <v>0.01</v>
      </c>
      <c r="E189" s="70" t="e">
        <f t="shared" si="17"/>
        <v>#DIV/0!</v>
      </c>
    </row>
    <row r="190" spans="1:5" ht="16.2" thickBot="1">
      <c r="A190" s="59">
        <v>3237</v>
      </c>
      <c r="B190" s="56" t="s">
        <v>172</v>
      </c>
      <c r="C190" s="23"/>
      <c r="D190" s="55">
        <v>741.37</v>
      </c>
      <c r="E190" s="70" t="e">
        <f t="shared" si="17"/>
        <v>#DIV/0!</v>
      </c>
    </row>
    <row r="191" spans="1:5" ht="16.2" thickBot="1">
      <c r="A191" s="59">
        <v>3239</v>
      </c>
      <c r="B191" s="56" t="s">
        <v>227</v>
      </c>
      <c r="C191" s="23"/>
      <c r="D191" s="55">
        <v>268.13</v>
      </c>
      <c r="E191" s="70" t="e">
        <f t="shared" si="17"/>
        <v>#DIV/0!</v>
      </c>
    </row>
    <row r="192" spans="1:5" ht="16.2" thickBot="1">
      <c r="A192" s="59">
        <v>3295</v>
      </c>
      <c r="B192" s="56" t="s">
        <v>176</v>
      </c>
      <c r="C192" s="23"/>
      <c r="D192" s="55">
        <v>54.9</v>
      </c>
      <c r="E192" s="70" t="e">
        <f t="shared" si="17"/>
        <v>#DIV/0!</v>
      </c>
    </row>
    <row r="193" spans="1:5" ht="16.2" thickBot="1">
      <c r="A193" s="59">
        <v>3295</v>
      </c>
      <c r="B193" s="56" t="s">
        <v>188</v>
      </c>
      <c r="C193" s="23"/>
      <c r="D193" s="55">
        <v>1988</v>
      </c>
      <c r="E193" s="70" t="e">
        <f t="shared" si="17"/>
        <v>#DIV/0!</v>
      </c>
    </row>
    <row r="194" spans="1:5" ht="16.2" thickBot="1">
      <c r="A194" s="59">
        <v>3299</v>
      </c>
      <c r="B194" s="56" t="s">
        <v>148</v>
      </c>
      <c r="C194" s="23"/>
      <c r="D194" s="55">
        <v>610.11</v>
      </c>
      <c r="E194" s="70" t="e">
        <f t="shared" si="17"/>
        <v>#DIV/0!</v>
      </c>
    </row>
    <row r="195" spans="1:5" ht="16.2" thickBot="1">
      <c r="A195" s="274" t="s">
        <v>122</v>
      </c>
      <c r="B195" s="275" t="s">
        <v>161</v>
      </c>
      <c r="C195" s="276">
        <v>0</v>
      </c>
      <c r="D195" s="276">
        <f>SUM(D196+0)</f>
        <v>309.63</v>
      </c>
      <c r="E195" s="277" t="e">
        <f t="shared" si="17"/>
        <v>#DIV/0!</v>
      </c>
    </row>
    <row r="196" spans="1:5" ht="16.2" thickBot="1">
      <c r="A196" s="57">
        <v>4</v>
      </c>
      <c r="B196" s="56" t="s">
        <v>18</v>
      </c>
      <c r="C196" s="55">
        <v>0</v>
      </c>
      <c r="D196" s="55">
        <f>SUM(D197+0)</f>
        <v>309.63</v>
      </c>
      <c r="E196" s="70" t="e">
        <f t="shared" si="17"/>
        <v>#DIV/0!</v>
      </c>
    </row>
    <row r="197" spans="1:5" ht="16.2" thickBot="1">
      <c r="A197" s="58">
        <v>42</v>
      </c>
      <c r="B197" s="56" t="s">
        <v>163</v>
      </c>
      <c r="C197" s="55">
        <v>0</v>
      </c>
      <c r="D197" s="55">
        <f>SUM(D198+0)</f>
        <v>309.63</v>
      </c>
      <c r="E197" s="70" t="e">
        <f t="shared" si="17"/>
        <v>#DIV/0!</v>
      </c>
    </row>
    <row r="198" spans="1:5" ht="16.2" thickBot="1">
      <c r="A198" s="59">
        <v>4241</v>
      </c>
      <c r="B198" s="56" t="s">
        <v>183</v>
      </c>
      <c r="C198" s="23"/>
      <c r="D198" s="55">
        <v>309.63</v>
      </c>
      <c r="E198" s="70" t="e">
        <f t="shared" si="17"/>
        <v>#DIV/0!</v>
      </c>
    </row>
    <row r="199" spans="1:5" ht="16.2" thickBot="1">
      <c r="A199" s="54" t="s">
        <v>204</v>
      </c>
      <c r="B199" s="54" t="s">
        <v>205</v>
      </c>
      <c r="C199" s="55">
        <v>0</v>
      </c>
      <c r="D199" s="55">
        <f>SUM(D204+D217)</f>
        <v>1814.29</v>
      </c>
      <c r="E199" s="70" t="e">
        <f t="shared" si="17"/>
        <v>#DIV/0!</v>
      </c>
    </row>
    <row r="200" spans="1:5" ht="16.2" thickBot="1">
      <c r="A200" s="274" t="s">
        <v>122</v>
      </c>
      <c r="B200" s="275" t="s">
        <v>161</v>
      </c>
      <c r="C200" s="276">
        <v>0</v>
      </c>
      <c r="D200" s="276">
        <v>0</v>
      </c>
      <c r="E200" s="277" t="e">
        <f t="shared" si="17"/>
        <v>#DIV/0!</v>
      </c>
    </row>
    <row r="201" spans="1:5" ht="16.2" thickBot="1">
      <c r="A201" s="57">
        <v>4</v>
      </c>
      <c r="B201" s="56" t="s">
        <v>18</v>
      </c>
      <c r="C201" s="55">
        <v>0</v>
      </c>
      <c r="D201" s="55">
        <v>0</v>
      </c>
      <c r="E201" s="70" t="e">
        <f t="shared" si="17"/>
        <v>#DIV/0!</v>
      </c>
    </row>
    <row r="202" spans="1:5" ht="16.2" thickBot="1">
      <c r="A202" s="58">
        <v>42</v>
      </c>
      <c r="B202" s="56" t="s">
        <v>163</v>
      </c>
      <c r="C202" s="55">
        <v>0</v>
      </c>
      <c r="D202" s="55">
        <v>0</v>
      </c>
      <c r="E202" s="70" t="e">
        <f t="shared" si="17"/>
        <v>#DIV/0!</v>
      </c>
    </row>
    <row r="203" spans="1:5" ht="16.2" thickBot="1">
      <c r="A203" s="59">
        <v>4241</v>
      </c>
      <c r="B203" s="56" t="s">
        <v>183</v>
      </c>
      <c r="C203" s="23"/>
      <c r="D203" s="55">
        <v>0</v>
      </c>
      <c r="E203" s="70" t="e">
        <f t="shared" si="17"/>
        <v>#DIV/0!</v>
      </c>
    </row>
    <row r="204" spans="1:5" ht="16.2" thickBot="1">
      <c r="A204" s="54" t="s">
        <v>203</v>
      </c>
      <c r="B204" s="54" t="s">
        <v>43</v>
      </c>
      <c r="C204" s="55">
        <f>SUM(C205+0)</f>
        <v>139.29</v>
      </c>
      <c r="D204" s="55">
        <f t="shared" ref="D204:D206" si="25">SUM(D205+0)</f>
        <v>139.29</v>
      </c>
      <c r="E204" s="70">
        <f t="shared" si="17"/>
        <v>100</v>
      </c>
    </row>
    <row r="205" spans="1:5" ht="16.2" thickBot="1">
      <c r="A205" s="274" t="s">
        <v>121</v>
      </c>
      <c r="B205" s="284" t="s">
        <v>141</v>
      </c>
      <c r="C205" s="276">
        <f>SUM(C206+0)</f>
        <v>139.29</v>
      </c>
      <c r="D205" s="276">
        <f t="shared" si="25"/>
        <v>139.29</v>
      </c>
      <c r="E205" s="277">
        <f t="shared" si="17"/>
        <v>100</v>
      </c>
    </row>
    <row r="206" spans="1:5" ht="16.2" thickBot="1">
      <c r="A206" s="274" t="s">
        <v>139</v>
      </c>
      <c r="B206" s="275" t="s">
        <v>189</v>
      </c>
      <c r="C206" s="276">
        <f>SUM(C207+0)</f>
        <v>139.29</v>
      </c>
      <c r="D206" s="276">
        <f t="shared" si="25"/>
        <v>139.29</v>
      </c>
      <c r="E206" s="277">
        <f t="shared" si="17"/>
        <v>100</v>
      </c>
    </row>
    <row r="207" spans="1:5" ht="16.2" thickBot="1">
      <c r="A207" s="57">
        <v>3</v>
      </c>
      <c r="B207" s="56" t="s">
        <v>16</v>
      </c>
      <c r="C207" s="55">
        <f>SUM(C208+C212)</f>
        <v>139.29</v>
      </c>
      <c r="D207" s="55">
        <f t="shared" ref="D207" si="26">SUM(D208+D212)</f>
        <v>139.29</v>
      </c>
      <c r="E207" s="70">
        <f t="shared" si="17"/>
        <v>100</v>
      </c>
    </row>
    <row r="208" spans="1:5" ht="16.2" thickBot="1">
      <c r="A208" s="58">
        <v>32</v>
      </c>
      <c r="B208" s="56" t="s">
        <v>30</v>
      </c>
      <c r="C208" s="55">
        <v>30.1</v>
      </c>
      <c r="D208" s="55">
        <f>SUM(D209:D210)</f>
        <v>30.1</v>
      </c>
      <c r="E208" s="70">
        <f t="shared" si="17"/>
        <v>100</v>
      </c>
    </row>
    <row r="209" spans="1:5" ht="16.2" thickBot="1">
      <c r="A209" s="59">
        <v>3222</v>
      </c>
      <c r="B209" s="56" t="s">
        <v>158</v>
      </c>
      <c r="C209" s="23"/>
      <c r="D209" s="55">
        <v>11.06</v>
      </c>
      <c r="E209" s="70" t="e">
        <f t="shared" si="17"/>
        <v>#DIV/0!</v>
      </c>
    </row>
    <row r="210" spans="1:5" ht="16.2" thickBot="1">
      <c r="A210" s="59">
        <v>3299</v>
      </c>
      <c r="B210" s="56" t="s">
        <v>148</v>
      </c>
      <c r="C210" s="23"/>
      <c r="D210" s="55">
        <v>19.04</v>
      </c>
      <c r="E210" s="70" t="e">
        <f t="shared" si="17"/>
        <v>#DIV/0!</v>
      </c>
    </row>
    <row r="211" spans="1:5" ht="16.2" thickBot="1">
      <c r="A211" s="57">
        <v>4</v>
      </c>
      <c r="B211" s="56" t="s">
        <v>18</v>
      </c>
      <c r="C211" s="23"/>
      <c r="D211" s="55">
        <f>SUM(D212+0)</f>
        <v>109.19</v>
      </c>
      <c r="E211" s="70" t="e">
        <f t="shared" si="17"/>
        <v>#DIV/0!</v>
      </c>
    </row>
    <row r="212" spans="1:5" ht="16.2" thickBot="1">
      <c r="A212" s="58">
        <v>42</v>
      </c>
      <c r="B212" s="56" t="s">
        <v>163</v>
      </c>
      <c r="C212" s="55">
        <v>109.19</v>
      </c>
      <c r="D212" s="55">
        <f>SUM(D213+0)</f>
        <v>109.19</v>
      </c>
      <c r="E212" s="70">
        <f t="shared" si="17"/>
        <v>100</v>
      </c>
    </row>
    <row r="213" spans="1:5" ht="16.2" thickBot="1">
      <c r="A213" s="59">
        <v>4221</v>
      </c>
      <c r="B213" s="56" t="s">
        <v>190</v>
      </c>
      <c r="C213" s="23"/>
      <c r="D213" s="55">
        <v>109.19</v>
      </c>
      <c r="E213" s="70" t="e">
        <f t="shared" ref="E213:E225" si="27">D213/C213*100</f>
        <v>#DIV/0!</v>
      </c>
    </row>
    <row r="214" spans="1:5" ht="16.2" thickBot="1">
      <c r="A214" s="278" t="s">
        <v>140</v>
      </c>
      <c r="B214" s="278" t="s">
        <v>320</v>
      </c>
      <c r="C214" s="279">
        <v>1675</v>
      </c>
      <c r="D214" s="279">
        <f>SUM(D215+E229+E249)</f>
        <v>1675</v>
      </c>
      <c r="E214" s="277">
        <f t="shared" si="27"/>
        <v>100</v>
      </c>
    </row>
    <row r="215" spans="1:5" ht="16.2" thickBot="1">
      <c r="A215" s="280" t="s">
        <v>321</v>
      </c>
      <c r="B215" s="280" t="s">
        <v>52</v>
      </c>
      <c r="C215" s="279">
        <v>1675</v>
      </c>
      <c r="D215" s="279">
        <f>SUM(D216+0)</f>
        <v>1675</v>
      </c>
      <c r="E215" s="277">
        <f t="shared" si="27"/>
        <v>100</v>
      </c>
    </row>
    <row r="216" spans="1:5" ht="16.2" thickBot="1">
      <c r="A216" s="280" t="s">
        <v>126</v>
      </c>
      <c r="B216" s="281" t="s">
        <v>153</v>
      </c>
      <c r="C216" s="282">
        <v>1675</v>
      </c>
      <c r="D216" s="282">
        <f>SUM(D217+0)</f>
        <v>1675</v>
      </c>
      <c r="E216" s="277">
        <f t="shared" si="27"/>
        <v>100</v>
      </c>
    </row>
    <row r="217" spans="1:5" ht="16.2" thickBot="1">
      <c r="A217" s="280" t="s">
        <v>129</v>
      </c>
      <c r="B217" s="283" t="s">
        <v>156</v>
      </c>
      <c r="C217" s="282">
        <v>1675</v>
      </c>
      <c r="D217" s="282">
        <f>SUM(D218+D223)</f>
        <v>1675</v>
      </c>
      <c r="E217" s="277">
        <f t="shared" si="27"/>
        <v>100</v>
      </c>
    </row>
    <row r="218" spans="1:5" ht="16.2" thickBot="1">
      <c r="A218" s="75">
        <v>3</v>
      </c>
      <c r="B218" s="74" t="s">
        <v>16</v>
      </c>
      <c r="C218" s="73">
        <v>0</v>
      </c>
      <c r="D218" s="73">
        <f>SUM(D219+0)</f>
        <v>300</v>
      </c>
      <c r="E218" s="70" t="e">
        <f t="shared" si="27"/>
        <v>#DIV/0!</v>
      </c>
    </row>
    <row r="219" spans="1:5" ht="16.2" thickBot="1">
      <c r="A219" s="76">
        <v>32</v>
      </c>
      <c r="B219" s="74" t="s">
        <v>30</v>
      </c>
      <c r="C219" s="73">
        <v>300</v>
      </c>
      <c r="D219" s="73">
        <f>SUM(D220:D221)</f>
        <v>300</v>
      </c>
      <c r="E219" s="70">
        <f t="shared" si="27"/>
        <v>100</v>
      </c>
    </row>
    <row r="220" spans="1:5" ht="16.2" thickBot="1">
      <c r="A220" s="77">
        <v>3221</v>
      </c>
      <c r="B220" s="74" t="s">
        <v>157</v>
      </c>
      <c r="C220" s="72"/>
      <c r="D220" s="73">
        <v>16.309999999999999</v>
      </c>
      <c r="E220" s="70" t="e">
        <f t="shared" si="27"/>
        <v>#DIV/0!</v>
      </c>
    </row>
    <row r="221" spans="1:5" ht="16.2" thickBot="1">
      <c r="A221" s="77">
        <v>3225</v>
      </c>
      <c r="B221" s="74" t="s">
        <v>171</v>
      </c>
      <c r="C221" s="72"/>
      <c r="D221" s="73">
        <v>283.69</v>
      </c>
      <c r="E221" s="70" t="e">
        <f t="shared" si="27"/>
        <v>#DIV/0!</v>
      </c>
    </row>
    <row r="222" spans="1:5" ht="16.2" thickBot="1">
      <c r="A222" s="280" t="s">
        <v>122</v>
      </c>
      <c r="B222" s="283" t="s">
        <v>161</v>
      </c>
      <c r="C222" s="282">
        <v>1375</v>
      </c>
      <c r="D222" s="282">
        <f>SUM(D223+0)</f>
        <v>1375</v>
      </c>
      <c r="E222" s="277">
        <f t="shared" si="27"/>
        <v>100</v>
      </c>
    </row>
    <row r="223" spans="1:5" ht="16.2" thickBot="1">
      <c r="A223" s="75">
        <v>4</v>
      </c>
      <c r="B223" s="74" t="s">
        <v>18</v>
      </c>
      <c r="C223" s="73">
        <v>1375</v>
      </c>
      <c r="D223" s="73">
        <f>SUM(D224+0)</f>
        <v>1375</v>
      </c>
      <c r="E223" s="70">
        <f t="shared" si="27"/>
        <v>100</v>
      </c>
    </row>
    <row r="224" spans="1:5" ht="16.2" thickBot="1">
      <c r="A224" s="76">
        <v>42</v>
      </c>
      <c r="B224" s="74" t="s">
        <v>163</v>
      </c>
      <c r="C224" s="73">
        <v>1375</v>
      </c>
      <c r="D224" s="73">
        <f>SUM(D225+0)</f>
        <v>1375</v>
      </c>
      <c r="E224" s="70">
        <f t="shared" si="27"/>
        <v>100</v>
      </c>
    </row>
    <row r="225" spans="1:5" ht="16.2" thickBot="1">
      <c r="A225" s="77">
        <v>4221</v>
      </c>
      <c r="B225" s="74" t="s">
        <v>190</v>
      </c>
      <c r="C225" s="72"/>
      <c r="D225" s="73">
        <v>1375</v>
      </c>
      <c r="E225" s="70" t="e">
        <f t="shared" si="27"/>
        <v>#DIV/0!</v>
      </c>
    </row>
  </sheetData>
  <mergeCells count="5">
    <mergeCell ref="A6:B6"/>
    <mergeCell ref="A1:E1"/>
    <mergeCell ref="A2:E2"/>
    <mergeCell ref="A3:E3"/>
    <mergeCell ref="A7:B7"/>
  </mergeCells>
  <phoneticPr fontId="27" type="noConversion"/>
  <printOptions horizontalCentered="1"/>
  <pageMargins left="7.874015748031496E-2" right="7.874015748031496E-2" top="7.874015748031496E-2" bottom="7.874015748031496E-2" header="0.31496062992125984" footer="0.31496062992125984"/>
  <pageSetup paperSize="9" scale="65" orientation="portrait" r:id="rId1"/>
  <ignoredErrors>
    <ignoredError sqref="D34 D129 D151 C59 C71 C30 C49:C50 C46 C169 C128 D120" formula="1"/>
    <ignoredError sqref="D40 D18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</vt:lpstr>
      <vt:lpstr>Račun prihoda i rashoda </vt:lpstr>
      <vt:lpstr> Račun P i R po izvorima</vt:lpstr>
      <vt:lpstr>Rashodi prema funkcijskoj kl</vt:lpstr>
      <vt:lpstr>Račun financiranja</vt:lpstr>
      <vt:lpstr>POSEBNI DIO</vt:lpstr>
      <vt:lpstr>' Račun P i R po izvorima'!Ispis_naslova</vt:lpstr>
      <vt:lpstr>'POSEBNI DIO'!Ispis_naslova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2025-03-26T12:37:33Z</cp:lastPrinted>
  <dcterms:created xsi:type="dcterms:W3CDTF">2022-08-12T12:51:27Z</dcterms:created>
  <dcterms:modified xsi:type="dcterms:W3CDTF">2025-03-31T09:19:39Z</dcterms:modified>
</cp:coreProperties>
</file>