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POLUGODIŠNJI IZVJEŠTAJ O IZVRŠENJU PRORAČUNA ZA 2025\ZA ŠKOLSKI ODBOR\"/>
    </mc:Choice>
  </mc:AlternateContent>
  <xr:revisionPtr revIDLastSave="0" documentId="13_ncr:1_{6EEE1D57-5EAC-434A-A57F-7E3498777808}" xr6:coauthVersionLast="47" xr6:coauthVersionMax="47" xr10:uidLastSave="{00000000-0000-0000-0000-000000000000}"/>
  <bookViews>
    <workbookView xWindow="-108" yWindow="-108" windowWidth="23256" windowHeight="12576" tabRatio="929" activeTab="6" xr2:uid="{00000000-000D-0000-FFFF-FFFF00000000}"/>
  </bookViews>
  <sheets>
    <sheet name="SAŽETAK" sheetId="1" r:id="rId1"/>
    <sheet name=" P I R prema ekonomskoj kl." sheetId="9" r:id="rId2"/>
    <sheet name=" Račun P I R prema izvorima" sheetId="3" r:id="rId3"/>
    <sheet name="Rashodi prema funkcijskoj kl." sheetId="5" r:id="rId4"/>
    <sheet name="Račun finan.prema ekonomskoj kl" sheetId="10" r:id="rId5"/>
    <sheet name="Račun finan. prema izvorima" sheetId="6" r:id="rId6"/>
    <sheet name="Posebni dio" sheetId="7" r:id="rId7"/>
  </sheets>
  <definedNames>
    <definedName name="_xlnm.Print_Titles" localSheetId="2">' Račun P I R prema izvorima'!$34:$34</definedName>
    <definedName name="_xlnm.Print_Titles" localSheetId="6">'Posebni dio'!$5:$5</definedName>
    <definedName name="_xlnm.Print_Titles" localSheetId="3">'Rashodi prema funkcijskoj kl.'!$9:$9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K23" i="1"/>
  <c r="E41" i="3"/>
  <c r="F41" i="3"/>
  <c r="G41" i="3"/>
  <c r="D41" i="3"/>
  <c r="H48" i="3"/>
  <c r="I48" i="3"/>
  <c r="H45" i="3"/>
  <c r="I45" i="3"/>
  <c r="H43" i="3"/>
  <c r="I43" i="3"/>
  <c r="H22" i="3"/>
  <c r="I22" i="3"/>
  <c r="H20" i="3"/>
  <c r="I20" i="3"/>
  <c r="I15" i="10" l="1"/>
  <c r="H15" i="10"/>
  <c r="I14" i="10"/>
  <c r="H14" i="10"/>
  <c r="I12" i="10"/>
  <c r="H12" i="10"/>
  <c r="I10" i="10"/>
  <c r="H10" i="10"/>
  <c r="I9" i="10"/>
  <c r="H9" i="10"/>
  <c r="G10" i="1"/>
  <c r="G9" i="1" s="1"/>
  <c r="H10" i="1"/>
  <c r="H9" i="1" s="1"/>
  <c r="I10" i="1"/>
  <c r="H12" i="1"/>
  <c r="H13" i="1"/>
  <c r="F12" i="1"/>
  <c r="F13" i="1"/>
  <c r="F10" i="1"/>
  <c r="H12" i="3"/>
  <c r="I12" i="3"/>
  <c r="H14" i="3"/>
  <c r="I14" i="3"/>
  <c r="H16" i="3"/>
  <c r="I16" i="3"/>
  <c r="H17" i="3"/>
  <c r="I17" i="3"/>
  <c r="H19" i="3"/>
  <c r="I19" i="3"/>
  <c r="H21" i="3"/>
  <c r="I21" i="3"/>
  <c r="H23" i="3"/>
  <c r="I23" i="3"/>
  <c r="H25" i="3"/>
  <c r="I25" i="3"/>
  <c r="G11" i="3"/>
  <c r="G13" i="3"/>
  <c r="G15" i="3"/>
  <c r="G24" i="3"/>
  <c r="G18" i="3"/>
  <c r="F18" i="3"/>
  <c r="F15" i="3"/>
  <c r="F13" i="3"/>
  <c r="F11" i="3"/>
  <c r="E13" i="3"/>
  <c r="E11" i="3"/>
  <c r="E15" i="3"/>
  <c r="E18" i="3"/>
  <c r="D15" i="3"/>
  <c r="D18" i="3"/>
  <c r="D25" i="9"/>
  <c r="D11" i="3"/>
  <c r="D24" i="3"/>
  <c r="D13" i="3"/>
  <c r="I9" i="1" l="1"/>
  <c r="K10" i="1"/>
  <c r="J10" i="1"/>
  <c r="H15" i="3"/>
  <c r="I13" i="3"/>
  <c r="I11" i="3"/>
  <c r="H13" i="3"/>
  <c r="H24" i="3"/>
  <c r="I15" i="3"/>
  <c r="H18" i="3"/>
  <c r="G10" i="3"/>
  <c r="H11" i="3"/>
  <c r="F10" i="3"/>
  <c r="I24" i="3"/>
  <c r="I18" i="3"/>
  <c r="D10" i="3"/>
  <c r="H11" i="1"/>
  <c r="H14" i="1" s="1"/>
  <c r="E10" i="3"/>
  <c r="K9" i="1" l="1"/>
  <c r="I10" i="3"/>
  <c r="H10" i="3"/>
  <c r="H34" i="9"/>
  <c r="H14" i="9"/>
  <c r="H15" i="9"/>
  <c r="H17" i="9"/>
  <c r="H18" i="9"/>
  <c r="H21" i="9"/>
  <c r="H24" i="9"/>
  <c r="H27" i="9"/>
  <c r="H29" i="9"/>
  <c r="H30" i="9"/>
  <c r="H33" i="9"/>
  <c r="G10" i="6"/>
  <c r="H10" i="6"/>
  <c r="G11" i="6"/>
  <c r="H11" i="6"/>
  <c r="G13" i="6"/>
  <c r="H13" i="6"/>
  <c r="G14" i="6"/>
  <c r="H14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H9" i="6"/>
  <c r="G9" i="6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G10" i="5"/>
  <c r="F10" i="5"/>
  <c r="I32" i="3"/>
  <c r="H33" i="3"/>
  <c r="I33" i="3"/>
  <c r="H35" i="3"/>
  <c r="I35" i="3"/>
  <c r="H36" i="3"/>
  <c r="I36" i="3"/>
  <c r="H38" i="3"/>
  <c r="I38" i="3"/>
  <c r="H39" i="3"/>
  <c r="I39" i="3"/>
  <c r="H40" i="3"/>
  <c r="I40" i="3"/>
  <c r="H42" i="3"/>
  <c r="I42" i="3"/>
  <c r="H44" i="3"/>
  <c r="I44" i="3"/>
  <c r="H46" i="3"/>
  <c r="I46" i="3"/>
  <c r="H47" i="3"/>
  <c r="I47" i="3"/>
  <c r="H50" i="3"/>
  <c r="I50" i="3"/>
  <c r="E49" i="3"/>
  <c r="F49" i="3"/>
  <c r="G49" i="3"/>
  <c r="F37" i="3"/>
  <c r="G37" i="3"/>
  <c r="E37" i="3"/>
  <c r="G34" i="3"/>
  <c r="F34" i="3"/>
  <c r="E34" i="3"/>
  <c r="D37" i="3"/>
  <c r="D34" i="3"/>
  <c r="D49" i="3"/>
  <c r="D32" i="3"/>
  <c r="H32" i="3" s="1"/>
  <c r="I37" i="3" l="1"/>
  <c r="I49" i="3"/>
  <c r="H34" i="3"/>
  <c r="H49" i="3"/>
  <c r="H37" i="3"/>
  <c r="I34" i="3"/>
  <c r="H41" i="3"/>
  <c r="F31" i="3"/>
  <c r="I41" i="3"/>
  <c r="G31" i="3"/>
  <c r="E31" i="3"/>
  <c r="D31" i="3"/>
  <c r="H31" i="3" l="1"/>
  <c r="I31" i="3"/>
  <c r="G13" i="9" l="1"/>
  <c r="G12" i="9" s="1"/>
  <c r="G16" i="9"/>
  <c r="G20" i="9"/>
  <c r="G23" i="9"/>
  <c r="G26" i="9"/>
  <c r="G28" i="9"/>
  <c r="G32" i="9"/>
  <c r="E11" i="9"/>
  <c r="F11" i="9"/>
  <c r="H66" i="9"/>
  <c r="H67" i="9"/>
  <c r="H68" i="9"/>
  <c r="H69" i="9"/>
  <c r="H70" i="9"/>
  <c r="H71" i="9"/>
  <c r="H73" i="9"/>
  <c r="H74" i="9"/>
  <c r="H75" i="9"/>
  <c r="H76" i="9"/>
  <c r="H80" i="9"/>
  <c r="H87" i="9"/>
  <c r="H90" i="9"/>
  <c r="H45" i="9"/>
  <c r="H46" i="9"/>
  <c r="H48" i="9"/>
  <c r="H50" i="9"/>
  <c r="H53" i="9"/>
  <c r="H59" i="9"/>
  <c r="H60" i="9"/>
  <c r="H61" i="9"/>
  <c r="H62" i="9"/>
  <c r="H63" i="9"/>
  <c r="G64" i="9"/>
  <c r="G88" i="9"/>
  <c r="G86" i="9" s="1"/>
  <c r="G89" i="9"/>
  <c r="G83" i="9"/>
  <c r="G82" i="9" s="1"/>
  <c r="G79" i="9"/>
  <c r="H79" i="9" s="1"/>
  <c r="G72" i="9"/>
  <c r="G57" i="9"/>
  <c r="H58" i="9"/>
  <c r="H55" i="9"/>
  <c r="H54" i="9"/>
  <c r="G52" i="9"/>
  <c r="F42" i="9"/>
  <c r="H56" i="9"/>
  <c r="H65" i="9"/>
  <c r="E85" i="9"/>
  <c r="E81" i="9"/>
  <c r="E77" i="9"/>
  <c r="E51" i="9"/>
  <c r="E42" i="9"/>
  <c r="G22" i="9" l="1"/>
  <c r="I12" i="9"/>
  <c r="G31" i="9"/>
  <c r="G19" i="9"/>
  <c r="G78" i="9"/>
  <c r="G77" i="9" s="1"/>
  <c r="G25" i="9"/>
  <c r="G81" i="9"/>
  <c r="G85" i="9"/>
  <c r="H88" i="9"/>
  <c r="H83" i="9"/>
  <c r="G51" i="9"/>
  <c r="I51" i="9" s="1"/>
  <c r="G49" i="9"/>
  <c r="G47" i="9"/>
  <c r="G43" i="9"/>
  <c r="E10" i="9"/>
  <c r="D89" i="9"/>
  <c r="H89" i="9" s="1"/>
  <c r="D86" i="9"/>
  <c r="H86" i="9" s="1"/>
  <c r="E84" i="9"/>
  <c r="G13" i="1" s="1"/>
  <c r="D82" i="9"/>
  <c r="H82" i="9" s="1"/>
  <c r="D78" i="9"/>
  <c r="D72" i="9"/>
  <c r="H72" i="9" s="1"/>
  <c r="D64" i="9"/>
  <c r="H64" i="9" s="1"/>
  <c r="D57" i="9"/>
  <c r="H57" i="9" s="1"/>
  <c r="D52" i="9"/>
  <c r="H52" i="9" s="1"/>
  <c r="D49" i="9"/>
  <c r="D47" i="9"/>
  <c r="D43" i="9"/>
  <c r="E41" i="9"/>
  <c r="G12" i="1" s="1"/>
  <c r="D32" i="9"/>
  <c r="D31" i="9" s="1"/>
  <c r="D28" i="9"/>
  <c r="H28" i="9" s="1"/>
  <c r="D26" i="9"/>
  <c r="H26" i="9" s="1"/>
  <c r="D23" i="9"/>
  <c r="D22" i="9" s="1"/>
  <c r="D20" i="9"/>
  <c r="D19" i="9" s="1"/>
  <c r="D16" i="9"/>
  <c r="H16" i="9" s="1"/>
  <c r="D13" i="9"/>
  <c r="H13" i="9" s="1"/>
  <c r="D15" i="7"/>
  <c r="C15" i="7"/>
  <c r="G11" i="1" l="1"/>
  <c r="G14" i="1" s="1"/>
  <c r="H78" i="9"/>
  <c r="H31" i="9"/>
  <c r="I31" i="9"/>
  <c r="I22" i="9"/>
  <c r="H22" i="9"/>
  <c r="H49" i="9"/>
  <c r="G11" i="9"/>
  <c r="I25" i="9"/>
  <c r="H20" i="9"/>
  <c r="I19" i="9"/>
  <c r="H19" i="9"/>
  <c r="H32" i="9"/>
  <c r="H23" i="9"/>
  <c r="H47" i="9"/>
  <c r="I81" i="9"/>
  <c r="I77" i="9"/>
  <c r="I85" i="9"/>
  <c r="G84" i="9"/>
  <c r="I13" i="1" s="1"/>
  <c r="D81" i="9"/>
  <c r="H81" i="9" s="1"/>
  <c r="D77" i="9"/>
  <c r="H77" i="9" s="1"/>
  <c r="E40" i="9"/>
  <c r="H25" i="9"/>
  <c r="D42" i="9"/>
  <c r="D85" i="9"/>
  <c r="H85" i="9" s="1"/>
  <c r="D12" i="9"/>
  <c r="H12" i="9" s="1"/>
  <c r="D51" i="9"/>
  <c r="H51" i="9" s="1"/>
  <c r="F201" i="7"/>
  <c r="F202" i="7"/>
  <c r="F204" i="7"/>
  <c r="E219" i="7"/>
  <c r="E218" i="7" s="1"/>
  <c r="F218" i="7" s="1"/>
  <c r="E222" i="7"/>
  <c r="E221" i="7" s="1"/>
  <c r="F220" i="7"/>
  <c r="F223" i="7"/>
  <c r="F212" i="7"/>
  <c r="F209" i="7"/>
  <c r="E211" i="7"/>
  <c r="E208" i="7"/>
  <c r="E207" i="7" s="1"/>
  <c r="F207" i="7" s="1"/>
  <c r="E200" i="7"/>
  <c r="F200" i="7" s="1"/>
  <c r="E203" i="7"/>
  <c r="F203" i="7" s="1"/>
  <c r="E191" i="7"/>
  <c r="E194" i="7"/>
  <c r="F194" i="7" s="1"/>
  <c r="F186" i="7"/>
  <c r="E185" i="7"/>
  <c r="F185" i="7" s="1"/>
  <c r="E177" i="7"/>
  <c r="F177" i="7" s="1"/>
  <c r="E171" i="7"/>
  <c r="F171" i="7" s="1"/>
  <c r="J13" i="1" l="1"/>
  <c r="K13" i="1"/>
  <c r="G10" i="9"/>
  <c r="I84" i="9"/>
  <c r="D84" i="9"/>
  <c r="H84" i="9" s="1"/>
  <c r="D11" i="9"/>
  <c r="H11" i="9" s="1"/>
  <c r="D41" i="9"/>
  <c r="F222" i="7"/>
  <c r="F221" i="7"/>
  <c r="E217" i="7"/>
  <c r="F208" i="7"/>
  <c r="E199" i="7"/>
  <c r="E190" i="7"/>
  <c r="F191" i="7"/>
  <c r="E184" i="7"/>
  <c r="F184" i="7" s="1"/>
  <c r="E170" i="7"/>
  <c r="D10" i="9" l="1"/>
  <c r="H10" i="9" s="1"/>
  <c r="I11" i="9"/>
  <c r="F10" i="9"/>
  <c r="I10" i="9" s="1"/>
  <c r="D40" i="9"/>
  <c r="E216" i="7"/>
  <c r="E15" i="7" s="1"/>
  <c r="F15" i="7" s="1"/>
  <c r="F217" i="7"/>
  <c r="E210" i="7"/>
  <c r="E198" i="7"/>
  <c r="E189" i="7"/>
  <c r="E169" i="7"/>
  <c r="F166" i="7"/>
  <c r="E165" i="7"/>
  <c r="E164" i="7" s="1"/>
  <c r="E161" i="7"/>
  <c r="F161" i="7" s="1"/>
  <c r="F162" i="7"/>
  <c r="E158" i="7"/>
  <c r="F158" i="7" s="1"/>
  <c r="E154" i="7"/>
  <c r="E153" i="7" s="1"/>
  <c r="E145" i="7"/>
  <c r="F145" i="7" s="1"/>
  <c r="E149" i="7"/>
  <c r="F149" i="7" s="1"/>
  <c r="F140" i="7"/>
  <c r="E139" i="7"/>
  <c r="F139" i="7" s="1"/>
  <c r="E136" i="7"/>
  <c r="F136" i="7" s="1"/>
  <c r="E132" i="7"/>
  <c r="F132" i="7" s="1"/>
  <c r="E124" i="7"/>
  <c r="E123" i="7" s="1"/>
  <c r="E122" i="7" s="1"/>
  <c r="E121" i="7" s="1"/>
  <c r="E12" i="7" s="1"/>
  <c r="E119" i="7"/>
  <c r="F119" i="7" s="1"/>
  <c r="E88" i="7"/>
  <c r="E105" i="7"/>
  <c r="F105" i="7" s="1"/>
  <c r="F84" i="7"/>
  <c r="E83" i="7"/>
  <c r="F83" i="7" s="1"/>
  <c r="E113" i="7"/>
  <c r="F113" i="7" s="1"/>
  <c r="E109" i="7"/>
  <c r="E108" i="7" s="1"/>
  <c r="F73" i="7"/>
  <c r="F74" i="7"/>
  <c r="F75" i="7"/>
  <c r="F77" i="7"/>
  <c r="F79" i="7"/>
  <c r="E68" i="7"/>
  <c r="F68" i="7" s="1"/>
  <c r="F47" i="7"/>
  <c r="F50" i="7"/>
  <c r="F51" i="7"/>
  <c r="F52" i="7"/>
  <c r="F53" i="7"/>
  <c r="F54" i="7"/>
  <c r="F55" i="7"/>
  <c r="E61" i="7"/>
  <c r="E60" i="7" s="1"/>
  <c r="E59" i="7" s="1"/>
  <c r="E58" i="7" s="1"/>
  <c r="E57" i="7" s="1"/>
  <c r="E9" i="7" s="1"/>
  <c r="E40" i="7"/>
  <c r="E44" i="7"/>
  <c r="F44" i="7" s="1"/>
  <c r="E49" i="7"/>
  <c r="E48" i="7" s="1"/>
  <c r="F48" i="7" s="1"/>
  <c r="E28" i="7"/>
  <c r="F28" i="7" s="1"/>
  <c r="E25" i="7"/>
  <c r="F25" i="7" s="1"/>
  <c r="F21" i="7"/>
  <c r="F20" i="7" s="1"/>
  <c r="E21" i="7"/>
  <c r="E20" i="7" s="1"/>
  <c r="D31" i="7"/>
  <c r="C31" i="7"/>
  <c r="E32" i="7"/>
  <c r="F32" i="7" s="1"/>
  <c r="D20" i="7"/>
  <c r="D24" i="7"/>
  <c r="D23" i="7" s="1"/>
  <c r="D30" i="7"/>
  <c r="D39" i="7"/>
  <c r="D38" i="7" s="1"/>
  <c r="D49" i="7"/>
  <c r="D61" i="7"/>
  <c r="D60" i="7" s="1"/>
  <c r="D59" i="7" s="1"/>
  <c r="D58" i="7" s="1"/>
  <c r="D57" i="7" s="1"/>
  <c r="D9" i="7" s="1"/>
  <c r="D67" i="7"/>
  <c r="D66" i="7" s="1"/>
  <c r="D65" i="7" s="1"/>
  <c r="D64" i="7" s="1"/>
  <c r="D10" i="7" s="1"/>
  <c r="D82" i="7"/>
  <c r="D81" i="7" s="1"/>
  <c r="D87" i="7"/>
  <c r="D86" i="7" s="1"/>
  <c r="D107" i="7"/>
  <c r="D108" i="7"/>
  <c r="D111" i="7"/>
  <c r="D117" i="7"/>
  <c r="D116" i="7" s="1"/>
  <c r="D118" i="7"/>
  <c r="D123" i="7"/>
  <c r="D122" i="7" s="1"/>
  <c r="D124" i="7"/>
  <c r="D131" i="7"/>
  <c r="D130" i="7" s="1"/>
  <c r="D129" i="7" s="1"/>
  <c r="D128" i="7" s="1"/>
  <c r="D144" i="7"/>
  <c r="D143" i="7" s="1"/>
  <c r="D142" i="7" s="1"/>
  <c r="D141" i="7" s="1"/>
  <c r="D156" i="7"/>
  <c r="D157" i="7"/>
  <c r="D160" i="7"/>
  <c r="D164" i="7"/>
  <c r="D165" i="7"/>
  <c r="D170" i="7"/>
  <c r="D190" i="7"/>
  <c r="D199" i="7"/>
  <c r="D198" i="7" s="1"/>
  <c r="D197" i="7" s="1"/>
  <c r="D196" i="7" s="1"/>
  <c r="D210" i="7"/>
  <c r="D205" i="7" s="1"/>
  <c r="D211" i="7"/>
  <c r="D215" i="7"/>
  <c r="D219" i="7"/>
  <c r="F219" i="7" s="1"/>
  <c r="F9" i="1" l="1"/>
  <c r="J9" i="1" s="1"/>
  <c r="F199" i="7"/>
  <c r="D206" i="7"/>
  <c r="F211" i="7"/>
  <c r="E206" i="7"/>
  <c r="F210" i="7"/>
  <c r="F216" i="7"/>
  <c r="E215" i="7"/>
  <c r="E197" i="7"/>
  <c r="F198" i="7"/>
  <c r="D189" i="7"/>
  <c r="D188" i="7" s="1"/>
  <c r="D187" i="7" s="1"/>
  <c r="D14" i="7" s="1"/>
  <c r="F190" i="7"/>
  <c r="E188" i="7"/>
  <c r="D169" i="7"/>
  <c r="D168" i="7" s="1"/>
  <c r="F170" i="7"/>
  <c r="E168" i="7"/>
  <c r="E160" i="7"/>
  <c r="F160" i="7" s="1"/>
  <c r="E144" i="7"/>
  <c r="F164" i="7"/>
  <c r="E157" i="7"/>
  <c r="F157" i="7" s="1"/>
  <c r="F165" i="7"/>
  <c r="E138" i="7"/>
  <c r="F138" i="7" s="1"/>
  <c r="E131" i="7"/>
  <c r="E87" i="7"/>
  <c r="F87" i="7" s="1"/>
  <c r="E118" i="7"/>
  <c r="F88" i="7"/>
  <c r="E82" i="7"/>
  <c r="F109" i="7"/>
  <c r="F108" i="7"/>
  <c r="E107" i="7"/>
  <c r="F107" i="7" s="1"/>
  <c r="E112" i="7"/>
  <c r="E67" i="7"/>
  <c r="E39" i="7"/>
  <c r="F39" i="7" s="1"/>
  <c r="F40" i="7"/>
  <c r="F49" i="7"/>
  <c r="E24" i="7"/>
  <c r="E30" i="7"/>
  <c r="F30" i="7" s="1"/>
  <c r="E31" i="7"/>
  <c r="F31" i="7" s="1"/>
  <c r="D85" i="7"/>
  <c r="D80" i="7" s="1"/>
  <c r="D11" i="7" s="1"/>
  <c r="D19" i="7"/>
  <c r="D18" i="7" s="1"/>
  <c r="D17" i="7" s="1"/>
  <c r="D8" i="7" s="1"/>
  <c r="D152" i="7"/>
  <c r="D121" i="7"/>
  <c r="D12" i="7" s="1"/>
  <c r="F11" i="1"/>
  <c r="C144" i="7"/>
  <c r="C143" i="7" s="1"/>
  <c r="C142" i="7" s="1"/>
  <c r="C219" i="7"/>
  <c r="F14" i="1" l="1"/>
  <c r="D151" i="7"/>
  <c r="D13" i="7" s="1"/>
  <c r="F82" i="7"/>
  <c r="E81" i="7"/>
  <c r="E205" i="7"/>
  <c r="F205" i="7" s="1"/>
  <c r="F206" i="7"/>
  <c r="F215" i="7"/>
  <c r="F197" i="7"/>
  <c r="E196" i="7"/>
  <c r="F196" i="7" s="1"/>
  <c r="E143" i="7"/>
  <c r="F144" i="7"/>
  <c r="F189" i="7"/>
  <c r="F188" i="7"/>
  <c r="E187" i="7"/>
  <c r="F169" i="7"/>
  <c r="F168" i="7"/>
  <c r="E156" i="7"/>
  <c r="F156" i="7" s="1"/>
  <c r="E130" i="7"/>
  <c r="F131" i="7"/>
  <c r="E86" i="7"/>
  <c r="F118" i="7"/>
  <c r="E117" i="7"/>
  <c r="E111" i="7"/>
  <c r="F111" i="7" s="1"/>
  <c r="F112" i="7"/>
  <c r="E38" i="7"/>
  <c r="F38" i="7" s="1"/>
  <c r="E66" i="7"/>
  <c r="F67" i="7"/>
  <c r="F24" i="7"/>
  <c r="E23" i="7"/>
  <c r="D72" i="7"/>
  <c r="D127" i="7" l="1"/>
  <c r="F187" i="7"/>
  <c r="E14" i="7"/>
  <c r="F14" i="7" s="1"/>
  <c r="F86" i="7"/>
  <c r="E85" i="7"/>
  <c r="E80" i="7" s="1"/>
  <c r="F117" i="7"/>
  <c r="E116" i="7"/>
  <c r="E115" i="7" s="1"/>
  <c r="F81" i="7"/>
  <c r="E142" i="7"/>
  <c r="F143" i="7"/>
  <c r="F130" i="7"/>
  <c r="E129" i="7"/>
  <c r="D7" i="7"/>
  <c r="D6" i="7" s="1"/>
  <c r="E152" i="7"/>
  <c r="F66" i="7"/>
  <c r="E65" i="7"/>
  <c r="F23" i="7"/>
  <c r="E19" i="7"/>
  <c r="C20" i="7"/>
  <c r="E11" i="7" l="1"/>
  <c r="F11" i="7" s="1"/>
  <c r="F80" i="7"/>
  <c r="E72" i="7"/>
  <c r="E18" i="7"/>
  <c r="F19" i="7"/>
  <c r="E151" i="7"/>
  <c r="F151" i="7" s="1"/>
  <c r="F152" i="7"/>
  <c r="E141" i="7"/>
  <c r="F141" i="7" s="1"/>
  <c r="F142" i="7"/>
  <c r="E128" i="7"/>
  <c r="F129" i="7"/>
  <c r="F65" i="7"/>
  <c r="E64" i="7"/>
  <c r="E10" i="7" s="1"/>
  <c r="C67" i="7"/>
  <c r="C66" i="7" s="1"/>
  <c r="C65" i="7" s="1"/>
  <c r="C64" i="7" s="1"/>
  <c r="C10" i="7" s="1"/>
  <c r="C108" i="7"/>
  <c r="C107" i="7"/>
  <c r="C30" i="7"/>
  <c r="C118" i="7"/>
  <c r="C123" i="7"/>
  <c r="C124" i="7"/>
  <c r="C199" i="7"/>
  <c r="C198" i="7" s="1"/>
  <c r="C197" i="7" s="1"/>
  <c r="C196" i="7" s="1"/>
  <c r="C190" i="7"/>
  <c r="C189" i="7" s="1"/>
  <c r="C188" i="7" s="1"/>
  <c r="C187" i="7" s="1"/>
  <c r="C211" i="7"/>
  <c r="C206" i="7" s="1"/>
  <c r="C210" i="7"/>
  <c r="C205" i="7" s="1"/>
  <c r="C165" i="7"/>
  <c r="C164" i="7"/>
  <c r="E13" i="7" l="1"/>
  <c r="F13" i="7" s="1"/>
  <c r="C14" i="7"/>
  <c r="F10" i="7"/>
  <c r="G24" i="1"/>
  <c r="G25" i="1" s="1"/>
  <c r="G23" i="1"/>
  <c r="E17" i="7"/>
  <c r="E8" i="7" s="1"/>
  <c r="F18" i="7"/>
  <c r="E127" i="7"/>
  <c r="F128" i="7"/>
  <c r="F64" i="7"/>
  <c r="C121" i="7"/>
  <c r="C12" i="7" s="1"/>
  <c r="C122" i="7"/>
  <c r="F8" i="7" l="1"/>
  <c r="F17" i="7"/>
  <c r="F127" i="7"/>
  <c r="C215" i="7"/>
  <c r="C170" i="7"/>
  <c r="C169" i="7" s="1"/>
  <c r="C168" i="7" s="1"/>
  <c r="C160" i="7"/>
  <c r="C157" i="7"/>
  <c r="C156" i="7"/>
  <c r="C131" i="7"/>
  <c r="C130" i="7" s="1"/>
  <c r="C129" i="7" s="1"/>
  <c r="C128" i="7" s="1"/>
  <c r="C117" i="7"/>
  <c r="C116" i="7" s="1"/>
  <c r="C111" i="7"/>
  <c r="C87" i="7"/>
  <c r="C86" i="7" s="1"/>
  <c r="C82" i="7"/>
  <c r="C81" i="7" s="1"/>
  <c r="C61" i="7"/>
  <c r="C60" i="7" s="1"/>
  <c r="C59" i="7" s="1"/>
  <c r="C58" i="7" s="1"/>
  <c r="C49" i="7"/>
  <c r="C39" i="7"/>
  <c r="C38" i="7" s="1"/>
  <c r="C24" i="7"/>
  <c r="C23" i="7" s="1"/>
  <c r="C57" i="7" l="1"/>
  <c r="C9" i="7" s="1"/>
  <c r="E7" i="7"/>
  <c r="C85" i="7"/>
  <c r="C80" i="7" s="1"/>
  <c r="C19" i="7"/>
  <c r="C18" i="7" s="1"/>
  <c r="C17" i="7" s="1"/>
  <c r="C8" i="7" s="1"/>
  <c r="C152" i="7"/>
  <c r="C151" i="7" s="1"/>
  <c r="C141" i="7"/>
  <c r="C13" i="7" s="1"/>
  <c r="C72" i="7" l="1"/>
  <c r="C11" i="7"/>
  <c r="E6" i="7"/>
  <c r="F6" i="7" s="1"/>
  <c r="F7" i="7"/>
  <c r="C127" i="7"/>
  <c r="C7" i="7" l="1"/>
  <c r="C6" i="7" s="1"/>
  <c r="G42" i="9"/>
  <c r="H43" i="9"/>
  <c r="H44" i="9"/>
  <c r="I42" i="9" l="1"/>
  <c r="G41" i="9"/>
  <c r="I12" i="1" s="1"/>
  <c r="H42" i="9"/>
  <c r="K12" i="1" l="1"/>
  <c r="J12" i="1"/>
  <c r="I11" i="1"/>
  <c r="I41" i="9"/>
  <c r="G40" i="9"/>
  <c r="H41" i="9"/>
  <c r="J11" i="1" l="1"/>
  <c r="K11" i="1"/>
  <c r="I14" i="1"/>
  <c r="I40" i="9"/>
  <c r="H40" i="9"/>
  <c r="K14" i="1" l="1"/>
  <c r="J14" i="1"/>
</calcChain>
</file>

<file path=xl/sharedStrings.xml><?xml version="1.0" encoding="utf-8"?>
<sst xmlns="http://schemas.openxmlformats.org/spreadsheetml/2006/main" count="675" uniqueCount="342">
  <si>
    <t>PRIHODI UKUPNO</t>
  </si>
  <si>
    <t>RASHODI UKUPNO</t>
  </si>
  <si>
    <t>RAZLIKA - VIŠAK / MANJAK</t>
  </si>
  <si>
    <t>Razred</t>
  </si>
  <si>
    <t>Skupina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</si>
  <si>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</si>
  <si>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</si>
  <si>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</si>
  <si>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</si>
  <si>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</si>
  <si>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Primici od financijske imovine i zaduživanja</t>
  </si>
  <si>
    <t>Izdaci za financijsku imovinu i otplate zajmova</t>
  </si>
  <si>
    <t>II. POSEBNI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</si>
  <si>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</si>
  <si>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</si>
  <si>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</si>
  <si>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</si>
  <si>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</si>
  <si>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</si>
  <si>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</si>
  <si>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Naziv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</si>
  <si>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</si>
  <si>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</si>
  <si>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</si>
  <si>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</si>
  <si>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</si>
  <si>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</si>
  <si>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Prihodi od imovine</t>
  </si>
  <si>
    <t>3.2.</t>
  </si>
  <si>
    <t>Vlastiti prihodi PK</t>
  </si>
  <si>
    <t>6.2.</t>
  </si>
  <si>
    <t>Donacije proračunskim korisnicima SDŽ</t>
  </si>
  <si>
    <t>1.1.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</si>
  <si>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</si>
  <si>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</si>
  <si>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</si>
  <si>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</si>
  <si>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</si>
  <si>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</si>
  <si>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</si>
  <si>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</si>
  <si>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</si>
  <si>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05 Zaštita okoliša</t>
  </si>
  <si>
    <t>051 Gospodarenje otpadom</t>
  </si>
  <si>
    <t>052 Gospodarenje otpadnim vodama</t>
  </si>
  <si>
    <t>053 Smanjenje zagađivanja</t>
  </si>
  <si>
    <t>054 Zaštita bioraznolikosti i krajolika</t>
  </si>
  <si>
    <t>055 Istraživanje i razvoj: Zaštita okoliša</t>
  </si>
  <si>
    <t>056 Poslovi i usluge zaštite okoliša koji nisu drugdje svrstani</t>
  </si>
  <si>
    <t>06 Usluge unapređenja stanovanja i zajednice</t>
  </si>
  <si>
    <t>061 Razvoj stanovanja</t>
  </si>
  <si>
    <t>062 Razvoj zajednice</t>
  </si>
  <si>
    <t>063 Opskrba vodom</t>
  </si>
  <si>
    <t>064 Ulična rasvjeta</t>
  </si>
  <si>
    <t>065 Istraživanje i razvoj stanovanja i komunalnih pogodnosti</t>
  </si>
  <si>
    <t>066 Rashodi vezani za stanovanje i kom. pogodnosti koji nisu drugdje svrstani</t>
  </si>
  <si>
    <t>07 Zdravstvo</t>
  </si>
  <si>
    <t>071 "Medicinski proizvodi, pribor i oprema"</t>
  </si>
  <si>
    <t>072 Službe za vanjske pacijente</t>
  </si>
  <si>
    <t>073 Bolničke službe</t>
  </si>
  <si>
    <t>074 Službe javnog zdravstva</t>
  </si>
  <si>
    <t>075 Istraživanje i razvoj zdravstva</t>
  </si>
  <si>
    <t>076 Poslovi i usluge zdravstva koji nisu drugdje svrstani</t>
  </si>
  <si>
    <t>08 "Rekreacija, kultura i religija"</t>
  </si>
  <si>
    <t>081 Službe rekreacije i sporta</t>
  </si>
  <si>
    <t>082 Službe kulture</t>
  </si>
  <si>
    <t>083 Službe emitiranja i izdavanja</t>
  </si>
  <si>
    <t>084 Religijske i druge službe zajednice</t>
  </si>
  <si>
    <t>085 "Istraživanje i razvoj rekreacije, kulture i religije"</t>
  </si>
  <si>
    <t>086 "Rashodi za rekreaciju, kulturu i religiju koji nisu drugdje svrstani"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</si>
  <si>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</si>
  <si>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</si>
  <si>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</si>
  <si>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</si>
  <si>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</si>
  <si>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</si>
  <si>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</si>
  <si>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</si>
  <si>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</si>
  <si>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</si>
  <si>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</si>
  <si>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</si>
  <si>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</si>
  <si>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</si>
  <si>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</si>
  <si>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</si>
  <si>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</si>
  <si>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</si>
  <si>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</si>
  <si>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1.</t>
  </si>
  <si>
    <t>P 4001</t>
  </si>
  <si>
    <t>A403002</t>
  </si>
  <si>
    <t>A400115</t>
  </si>
  <si>
    <t>A400122</t>
  </si>
  <si>
    <t>P 4030</t>
  </si>
  <si>
    <t>A403003</t>
  </si>
  <si>
    <t>3.</t>
  </si>
  <si>
    <t>A403001</t>
  </si>
  <si>
    <t>4.</t>
  </si>
  <si>
    <t>A400104</t>
  </si>
  <si>
    <t>A403004</t>
  </si>
  <si>
    <t>5.</t>
  </si>
  <si>
    <t>T400122</t>
  </si>
  <si>
    <t>A400118</t>
  </si>
  <si>
    <t>T400110</t>
  </si>
  <si>
    <t>T400111</t>
  </si>
  <si>
    <t>6.</t>
  </si>
  <si>
    <t>RAZVOJ ODGOJNO OBRAZOVNOG SUSTAVA</t>
  </si>
  <si>
    <t>NATJECANJA MANIFESTACIJE I OSTALO</t>
  </si>
  <si>
    <t>OSOBNI POMOĆNICI U NASTAVI</t>
  </si>
  <si>
    <t>UČIMO ZAJEDNO VII.</t>
  </si>
  <si>
    <t>OSNOVNOŠKOLSKO OBRAZOVANJE</t>
  </si>
  <si>
    <t>PRAVNO ZASTUPANJE, NAKNADA ŠTETE I OSTALO</t>
  </si>
  <si>
    <t>Vlastiti prihodi</t>
  </si>
  <si>
    <t>RASHODI DJELATNOSTI</t>
  </si>
  <si>
    <t>Prihodi za posebne namjene</t>
  </si>
  <si>
    <t>IZGR.I URĐ.OBJEKATA TE NAB.I ODRŽAVANJE OPREME</t>
  </si>
  <si>
    <t>Rashodi za nabavu proiz.dug,imovine</t>
  </si>
  <si>
    <t>Prihodi za posebne namjene-Decentralizacija</t>
  </si>
  <si>
    <t>E-ŠKOLE</t>
  </si>
  <si>
    <t>PRIJEVOZ UČENIKA OSNOVNIH ŠKOLA</t>
  </si>
  <si>
    <t>Pomoći</t>
  </si>
  <si>
    <t>Pomoći EU</t>
  </si>
  <si>
    <t>NABAVA UDŽBENIKA I DRUGIH OBR. MATERIJALA</t>
  </si>
  <si>
    <t>FINANCIRANJE TROŠKOVA PREHRANE ZA UČENIKE</t>
  </si>
  <si>
    <t>OPSKRBA ŠKOLSKIH UST. HIG.POTREPŠ.ZA UČENICE</t>
  </si>
  <si>
    <t>Donacije</t>
  </si>
  <si>
    <t>A400103</t>
  </si>
  <si>
    <t>3.2.1.</t>
  </si>
  <si>
    <t>Vlastiti prihodi-prenesena sredstva</t>
  </si>
  <si>
    <t>4.8.1.</t>
  </si>
  <si>
    <t>4.4.1.</t>
  </si>
  <si>
    <t>4.3.1.</t>
  </si>
  <si>
    <t>5.1.1.</t>
  </si>
  <si>
    <t>5.3.1.</t>
  </si>
  <si>
    <t>5.4.1.</t>
  </si>
  <si>
    <t>6.2.1.</t>
  </si>
  <si>
    <t>T400101</t>
  </si>
  <si>
    <t>ŠKOLSKI MEDNI DAN</t>
  </si>
  <si>
    <t>1.1.1.</t>
  </si>
  <si>
    <t>5.1.</t>
  </si>
  <si>
    <t>UKUPNO RASHODI:</t>
  </si>
  <si>
    <t>T400165</t>
  </si>
  <si>
    <t>PREVENCIJA MENTALNOG ZDRAVLJA OŠ I SŠ</t>
  </si>
  <si>
    <t>Pomoći proračunskim korisnicima-prenesena sredstva</t>
  </si>
  <si>
    <t>Pomoći-prenesena sredstva</t>
  </si>
  <si>
    <t>T400114</t>
  </si>
  <si>
    <t>CI-IZVANNASTAVNE AKTIVNOSTI</t>
  </si>
  <si>
    <t>RKP 12825 OSNOVNA ŠKOLA VIS</t>
  </si>
  <si>
    <t>OPĆI PRIHODI I PRIMICI</t>
  </si>
  <si>
    <t>VLASTITI PRIHODI</t>
  </si>
  <si>
    <t>PRIHODI ZA POSEBNE NAMJENE</t>
  </si>
  <si>
    <t>POMOĆI</t>
  </si>
  <si>
    <t>DONACIJE</t>
  </si>
  <si>
    <t>Prihodi od prodaje proizvoda i robe te pruženih usluga i prihodi od donacija</t>
  </si>
  <si>
    <t>6  PRIHODI POSLOVANJA</t>
  </si>
  <si>
    <t>3  RASHODI  POSLOVANJA</t>
  </si>
  <si>
    <t>4  RASHODI ZA NABAVU NEFINANCIJSKE IMOVINE</t>
  </si>
  <si>
    <t>8  PRIMICI OD FINANCIJSKE IMOVINE I ZADUŽIVANJA</t>
  </si>
  <si>
    <t>5  IZDACI ZA FINANCIJSKU IMOVINU I OTPLATE ZAJMOVA</t>
  </si>
  <si>
    <t>Prihodi za posebne namjene PK-prenesena sredstva</t>
  </si>
  <si>
    <t>I. REBALANS 2025.</t>
  </si>
  <si>
    <t>TEKUĆI PLAN 2025.</t>
  </si>
  <si>
    <t>INDEKS   5=4/3*100</t>
  </si>
  <si>
    <t>REALIZIRANO                SIJEČANJ-LIPANJ 2025.</t>
  </si>
  <si>
    <t>Službena putovanja</t>
  </si>
  <si>
    <t>Uredski materijal i ostali materijalni rashodi</t>
  </si>
  <si>
    <t>Usluge tekućeg i investicijskog održavanja</t>
  </si>
  <si>
    <t>Ostale usluge</t>
  </si>
  <si>
    <t>Ostali nespomenuti rashodi poslovanja</t>
  </si>
  <si>
    <t>Plaće za redovan rad</t>
  </si>
  <si>
    <t>Doprinosi za zdravstveno osiguranje</t>
  </si>
  <si>
    <t>Naknade za prijevoz, rad na terenu i odvojeni život</t>
  </si>
  <si>
    <t>Ostali rashodi za zaposlene</t>
  </si>
  <si>
    <t>Intelektualne i osobne usluge</t>
  </si>
  <si>
    <t>Članarine i norme</t>
  </si>
  <si>
    <t>Oprema za održavanje i zaštitu</t>
  </si>
  <si>
    <t>Usluge telefona, pošte i prijevoza</t>
  </si>
  <si>
    <t xml:space="preserve">Bankarske usluge i usluge platnog prometa </t>
  </si>
  <si>
    <t>Stručno usavršavanje zaposlenika</t>
  </si>
  <si>
    <t>Ostale naknade troškova zaposlenima</t>
  </si>
  <si>
    <t>Materijal i dijelovi za tekuće i investicijsko održavanje</t>
  </si>
  <si>
    <t>Sitni inventar i auto gume</t>
  </si>
  <si>
    <t>Službena, radna i zaštitna odjeća i obuća</t>
  </si>
  <si>
    <t>Komunalne usluge</t>
  </si>
  <si>
    <t>Zdravstvene i veterinarske usluge</t>
  </si>
  <si>
    <t>Računalne usluge</t>
  </si>
  <si>
    <t>Materijal i sirovine</t>
  </si>
  <si>
    <t>Plaće za prekovremeni rad</t>
  </si>
  <si>
    <t>Plaće za posebne uvjete rada</t>
  </si>
  <si>
    <t>Pristojbe i naknade</t>
  </si>
  <si>
    <t>PRENESENI V/M VLASTITI PRIHODI</t>
  </si>
  <si>
    <t>PRENESENI V/M POMOĆI</t>
  </si>
  <si>
    <t>PRENESENI V/M PRIHODI ZA POSEBNE NAMJENE</t>
  </si>
  <si>
    <t>49. (4.8.2.)</t>
  </si>
  <si>
    <t xml:space="preserve">39. (3.2.2.) </t>
  </si>
  <si>
    <t>59. (5.1.2.)</t>
  </si>
  <si>
    <t>59. (5.3.2.)</t>
  </si>
  <si>
    <t>59. (5.4.2.)</t>
  </si>
  <si>
    <t>POLUGODIŠNJI IZVJEŠTAJ O IZVRŠENJU FINANCIJSKOG PLANA ZA 2025.</t>
  </si>
  <si>
    <t>39.</t>
  </si>
  <si>
    <t>49.</t>
  </si>
  <si>
    <t>59.</t>
  </si>
  <si>
    <t xml:space="preserve">RKP 12825 OSNOVNA ŠKOLA VIS </t>
  </si>
  <si>
    <t>Tekuće donacije u naravi</t>
  </si>
  <si>
    <t xml:space="preserve">Naziv </t>
  </si>
  <si>
    <t xml:space="preserve">Prihodi poslovanja </t>
  </si>
  <si>
    <t>636</t>
  </si>
  <si>
    <t xml:space="preserve">Pomoći proračunskim korisnicima iz proračuna koji im nije nadležan </t>
  </si>
  <si>
    <t>6361</t>
  </si>
  <si>
    <t>Tekuće pomoći proračunskim korisnicima iz proračuna koji im nije nadležan</t>
  </si>
  <si>
    <t>6362</t>
  </si>
  <si>
    <t>Kapitalne pomoći iz državnog proračuna proračunskim korisnicima proračuna</t>
  </si>
  <si>
    <t>639</t>
  </si>
  <si>
    <t>Tekući prijenosi proračunskog korisnika</t>
  </si>
  <si>
    <t>6391</t>
  </si>
  <si>
    <t>6393</t>
  </si>
  <si>
    <t>Tekući prijenosi proračunskog korisnika istog proračuna temeljem prijenosa eu sredstava</t>
  </si>
  <si>
    <t>Prihodi od financijske imovine</t>
  </si>
  <si>
    <t>Kamate na oročena sredstva i depozite po viđenju</t>
  </si>
  <si>
    <t>Prihodi od upravnih i administrativnih pristojbi, pristojbi po posebnim propisima i nakanda</t>
  </si>
  <si>
    <t>Prihodi po posebnim propisima</t>
  </si>
  <si>
    <t xml:space="preserve">Ostali nespomenuti prihodi </t>
  </si>
  <si>
    <t>661</t>
  </si>
  <si>
    <t>Prihodi od prodaje proizvoda i robe te pruženih usluga</t>
  </si>
  <si>
    <t>6614</t>
  </si>
  <si>
    <t>Prihodi od prodanih proizvoda</t>
  </si>
  <si>
    <t>Tekuće donacije</t>
  </si>
  <si>
    <t>6632</t>
  </si>
  <si>
    <t>Kapitalne donacije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</si>
  <si>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</si>
  <si>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</si>
  <si>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</si>
  <si>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</si>
  <si>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</si>
  <si>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</si>
  <si>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Plaće</t>
  </si>
  <si>
    <t>312</t>
  </si>
  <si>
    <t xml:space="preserve">Ostali rashodi za zaposlene </t>
  </si>
  <si>
    <t>3121</t>
  </si>
  <si>
    <t>Doprinosi na plaće</t>
  </si>
  <si>
    <t>Doprinosi za obvezno zdravstveno osiguranje</t>
  </si>
  <si>
    <t>Naknade troškova zaposlenima</t>
  </si>
  <si>
    <t>3211</t>
  </si>
  <si>
    <t>3212</t>
  </si>
  <si>
    <t>Naknade za prijevoz, za rad na terenu i odvojeni život</t>
  </si>
  <si>
    <t>3213</t>
  </si>
  <si>
    <t>3214</t>
  </si>
  <si>
    <t>Rashodi za materijal i energiju</t>
  </si>
  <si>
    <t>3221</t>
  </si>
  <si>
    <t>3222</t>
  </si>
  <si>
    <t>3223</t>
  </si>
  <si>
    <t>Energija</t>
  </si>
  <si>
    <t>3224</t>
  </si>
  <si>
    <t>3225</t>
  </si>
  <si>
    <t>3227</t>
  </si>
  <si>
    <t>Rashodi za usluge</t>
  </si>
  <si>
    <t>3231</t>
  </si>
  <si>
    <t>3232</t>
  </si>
  <si>
    <t>3234</t>
  </si>
  <si>
    <t>3238</t>
  </si>
  <si>
    <t>3239</t>
  </si>
  <si>
    <t>3293</t>
  </si>
  <si>
    <t>Reprezentacija</t>
  </si>
  <si>
    <t>Članarine</t>
  </si>
  <si>
    <t>3299</t>
  </si>
  <si>
    <t>Ostali financijski rashodi</t>
  </si>
  <si>
    <t>3431</t>
  </si>
  <si>
    <t>Bankarske usluge i usluge platnog prometa</t>
  </si>
  <si>
    <t>Zatezne kamate</t>
  </si>
  <si>
    <t>38</t>
  </si>
  <si>
    <t>Rashodi za nabavu proizvedene dug. imovine</t>
  </si>
  <si>
    <t>Postrojenja i oprema</t>
  </si>
  <si>
    <t>4221</t>
  </si>
  <si>
    <t>Uredska oprema i namještaj</t>
  </si>
  <si>
    <t>424</t>
  </si>
  <si>
    <t>Knjige, umjetnička djela i ostale izložbene vrijedno.</t>
  </si>
  <si>
    <t>4241</t>
  </si>
  <si>
    <t>Knjige</t>
  </si>
  <si>
    <t>Donacije od pravnih i fizičkih osoba izvan općeg proračuna i povrat donacija po p.j.</t>
  </si>
  <si>
    <t>REALIZIRANO                SIJEČANJ-LIPANJ 2024.</t>
  </si>
  <si>
    <t>UKUPNI RASHODI POSLOVANJA</t>
  </si>
  <si>
    <t>UKUPNI PRIHODI POSLOVANJA</t>
  </si>
  <si>
    <t>INDEKS  6=5/2*100</t>
  </si>
  <si>
    <t>INDEKS 7=5/4*100</t>
  </si>
  <si>
    <t>A. PRIHODI POSLOVANJA</t>
  </si>
  <si>
    <t>B. RASHODI POSLOVANJA</t>
  </si>
  <si>
    <t>3113</t>
  </si>
  <si>
    <t>3114</t>
  </si>
  <si>
    <t>IZVJEŠTAJ O PRIHODIMA I RASHODIMA PREMA IZVORIMA FINANCIRANJA</t>
  </si>
  <si>
    <t>IZVJEŠTAJ O PRIHODIMA I RASHODIMA PREMA EKONOMSKOJ KLASIFIKACIJI</t>
  </si>
  <si>
    <t>Pomoći PK</t>
  </si>
  <si>
    <t>UKUPNO RASHODI PO IZVORIMA FINANCIRANJA:</t>
  </si>
  <si>
    <t xml:space="preserve">Donacije </t>
  </si>
  <si>
    <t xml:space="preserve">Pomoći </t>
  </si>
  <si>
    <t>1.1</t>
  </si>
  <si>
    <t>3.2</t>
  </si>
  <si>
    <t>3.9</t>
  </si>
  <si>
    <t>4.9</t>
  </si>
  <si>
    <t>4.8</t>
  </si>
  <si>
    <t>4.4</t>
  </si>
  <si>
    <t>5.1</t>
  </si>
  <si>
    <t>5.4</t>
  </si>
  <si>
    <t>5.3</t>
  </si>
  <si>
    <t>6.2</t>
  </si>
  <si>
    <t>Preneseni v/m vlastiti prihodi</t>
  </si>
  <si>
    <t>Preneseni v/m prihodi za posebne namjene</t>
  </si>
  <si>
    <t>INDEKS  6=5/2*101</t>
  </si>
  <si>
    <t>INDEKS 7=5/4*101</t>
  </si>
  <si>
    <t>3</t>
  </si>
  <si>
    <t>4</t>
  </si>
  <si>
    <t>5</t>
  </si>
  <si>
    <t>6</t>
  </si>
  <si>
    <t>7</t>
  </si>
  <si>
    <t>IZVJEŠTAJ O RASHODIMA PREMA FUNKCIJSKOJ KLASIFIKACIJI</t>
  </si>
  <si>
    <t>NAZIV</t>
  </si>
  <si>
    <t>OPĆI DIO</t>
  </si>
  <si>
    <t>RKP 12825 OSNOVNA ŠKOLA VIS RASHODI POSLOVANJA UKUPNO:</t>
  </si>
  <si>
    <t>IZVORI FINANCIRANJA UKUPNO:</t>
  </si>
  <si>
    <t>IZVOR FINANCIRANJA</t>
  </si>
  <si>
    <t>UKUPNO PRIHODI PREMA IZVORIMA FINANCIRANJA:</t>
  </si>
  <si>
    <t xml:space="preserve">Skupina/  podskupina/ odjeljak </t>
  </si>
  <si>
    <t xml:space="preserve">Skupina/ podskupina/ odjeljak </t>
  </si>
  <si>
    <t>IZVJEŠTAJ O RAČUNA FINANCIRANJA PREMA EKONOMSKOJ KLASIFIKACIJI</t>
  </si>
  <si>
    <t>IZVJEŠTAJ O RAČUNA FINANCIRANJA PREMA IZVORIMA FINANCIRANJA</t>
  </si>
  <si>
    <t xml:space="preserve">Pomoći proračunskim korisnicima </t>
  </si>
  <si>
    <t xml:space="preserve">Donacije proračunskim korisnicima </t>
  </si>
  <si>
    <t>RAZLIKA PRIMITAKA IZDATAKA</t>
  </si>
  <si>
    <t>PRENESENI VIŠAK/MANJAK IZ PRETHODNE GODINE</t>
  </si>
  <si>
    <t>PRIJENOS VIŠAKA/MANJAKA U SLIJEDEĆE RAZDOBLJE</t>
  </si>
  <si>
    <t>-</t>
  </si>
  <si>
    <t>5.1 (5.9)</t>
  </si>
  <si>
    <t>5.3 (5.9)</t>
  </si>
  <si>
    <t>5.1. (5.9)</t>
  </si>
  <si>
    <t>5.4. (5.9)</t>
  </si>
  <si>
    <t>Pomoći EU (Preneseni v/m pomoći)</t>
  </si>
  <si>
    <t>Pomoći (Preneseni v/m pomoći)</t>
  </si>
  <si>
    <t>Pomoći proračunskim korisnicima SDŽ (Preneseni v/m pomoći)</t>
  </si>
  <si>
    <t>5.5. (5.9)</t>
  </si>
  <si>
    <t>Pomoći EU za PK (Preneseni v/m pomoći)</t>
  </si>
  <si>
    <t>PRENESENI VIŠAK/MANJAK IZ PRETHODNE GODINE KOJI ĆE SE RASPOREDITI/POKRITI</t>
  </si>
  <si>
    <t>VIŠAK/MANJAK 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</si>
</sst>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41A]"/>
    <numFmt numFmtId="165" formatCode="#,##0.00\ [$€-1]"/>
    <numFmt numFmtId="166" formatCode="#,##0\ _k_n"/>
    <numFmt numFmtId="167" formatCode="#,##0.0"/>
    <numFmt numFmtId="168" formatCode="0.0"/>
    <numFmt numFmtId="169" formatCode="#,##0.00\ _k_n"/>
  </numFmts>
  <fonts count="6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name val="Calibri "/>
      <charset val="238"/>
    </font>
    <font>
      <b/>
      <sz val="12"/>
      <color indexed="8"/>
      <name val="Calibri "/>
      <charset val="238"/>
    </font>
    <font>
      <sz val="12"/>
      <name val="Calibri "/>
      <charset val="238"/>
    </font>
    <font>
      <sz val="11"/>
      <color theme="1"/>
      <name val="Calibri "/>
      <charset val="238"/>
    </font>
    <font>
      <b/>
      <sz val="12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8"/>
      <name val="Calibri "/>
      <charset val="238"/>
    </font>
    <font>
      <sz val="10"/>
      <name val="Arial"/>
      <family val="2"/>
    </font>
    <font>
      <i/>
      <sz val="11"/>
      <color theme="1"/>
      <name val="Calibri 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indexed="8"/>
      <name val="Calibri "/>
      <charset val="238"/>
    </font>
    <font>
      <sz val="11"/>
      <color indexed="8"/>
      <name val="Calibri "/>
      <charset val="238"/>
    </font>
    <font>
      <b/>
      <sz val="11"/>
      <color theme="1"/>
      <name val="Calibri"/>
      <family val="2"/>
      <scheme val="minor"/>
    </font>
    <font>
      <b/>
      <sz val="11"/>
      <name val="Calibri "/>
      <charset val="238"/>
    </font>
    <font>
      <sz val="11"/>
      <name val="Calibri "/>
      <charset val="238"/>
    </font>
    <font>
      <i/>
      <sz val="11"/>
      <name val="Calibri "/>
      <charset val="238"/>
    </font>
    <font>
      <b/>
      <sz val="11"/>
      <name val="Calibri"/>
      <family val="2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 "/>
      <charset val="238"/>
    </font>
    <font>
      <b/>
      <sz val="7"/>
      <color indexed="8"/>
      <name val="Calibri "/>
      <charset val="238"/>
    </font>
    <font>
      <sz val="7"/>
      <color theme="1"/>
      <name val="Calibri"/>
      <family val="2"/>
      <charset val="238"/>
      <scheme val="minor"/>
    </font>
    <font>
      <b/>
      <sz val="9"/>
      <color indexed="8"/>
      <name val="Calibri 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Calibri "/>
      <charset val="238"/>
    </font>
    <font>
      <sz val="12"/>
      <color theme="1"/>
      <name val="Calibri "/>
      <charset val="238"/>
    </font>
    <font>
      <sz val="8"/>
      <color theme="1"/>
      <name val="Calibri"/>
      <family val="2"/>
      <charset val="238"/>
      <scheme val="minor"/>
    </font>
    <font>
      <b/>
      <sz val="8"/>
      <color indexed="8"/>
      <name val="Calibri "/>
      <charset val="238"/>
    </font>
    <font>
      <b/>
      <sz val="11.5"/>
      <name val="Calibri "/>
      <charset val="238"/>
    </font>
    <font>
      <sz val="11.5"/>
      <name val="Calibri "/>
      <charset val="238"/>
    </font>
    <font>
      <sz val="11.5"/>
      <color theme="1"/>
      <name val="Calibri"/>
      <family val="2"/>
      <charset val="238"/>
      <scheme val="minor"/>
    </font>
    <font>
      <sz val="9"/>
      <color theme="1"/>
      <name val="Calibri "/>
      <charset val="238"/>
    </font>
    <font>
      <b/>
      <sz val="8"/>
      <name val="Calibri 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 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23">
    <border>
      <left/>
      <right/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/>
      <bottom style="thick">
        <color rgb="FF00206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20" fillId="0" borderId="0"/>
    <xf numFmtId="0" fontId="2" fillId="0" borderId="0"/>
  </cellStyleXfs>
  <cellXfs count="3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/>
    </xf>
    <xf numFmtId="165" fontId="9" fillId="5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9" fillId="5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16" fillId="0" borderId="0" xfId="0" applyFont="1"/>
    <xf numFmtId="0" fontId="0" fillId="0" borderId="0" xfId="0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5" fontId="9" fillId="7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3" fontId="9" fillId="9" borderId="1" xfId="0" applyNumberFormat="1" applyFont="1" applyFill="1" applyBorder="1" applyAlignment="1">
      <alignment horizontal="left" vertical="center"/>
    </xf>
    <xf numFmtId="164" fontId="11" fillId="9" borderId="1" xfId="0" applyNumberFormat="1" applyFont="1" applyFill="1" applyBorder="1" applyAlignment="1">
      <alignment horizontal="center" vertical="center" wrapText="1"/>
    </xf>
    <xf numFmtId="165" fontId="9" fillId="8" borderId="1" xfId="0" applyNumberFormat="1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 wrapText="1"/>
    </xf>
    <xf numFmtId="165" fontId="9" fillId="9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164" fontId="11" fillId="10" borderId="4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/>
    <xf numFmtId="0" fontId="21" fillId="0" borderId="0" xfId="0" applyFont="1"/>
    <xf numFmtId="3" fontId="9" fillId="13" borderId="1" xfId="0" applyNumberFormat="1" applyFont="1" applyFill="1" applyBorder="1" applyAlignment="1">
      <alignment horizontal="left" vertical="center"/>
    </xf>
    <xf numFmtId="3" fontId="9" fillId="13" borderId="1" xfId="0" applyNumberFormat="1" applyFont="1" applyFill="1" applyBorder="1" applyAlignment="1">
      <alignment horizontal="left" vertical="center" wrapText="1"/>
    </xf>
    <xf numFmtId="165" fontId="9" fillId="13" borderId="1" xfId="0" applyNumberFormat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left" vertical="center" wrapText="1"/>
    </xf>
    <xf numFmtId="164" fontId="12" fillId="0" borderId="9" xfId="1" applyNumberFormat="1" applyFont="1" applyBorder="1" applyAlignment="1">
      <alignment horizontal="center"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0" fontId="24" fillId="0" borderId="9" xfId="1" applyFont="1" applyBorder="1" applyAlignment="1">
      <alignment horizontal="left" vertical="center" wrapText="1"/>
    </xf>
    <xf numFmtId="164" fontId="12" fillId="0" borderId="9" xfId="0" applyNumberFormat="1" applyFont="1" applyBorder="1" applyAlignment="1">
      <alignment horizontal="center" vertical="center"/>
    </xf>
    <xf numFmtId="164" fontId="26" fillId="2" borderId="3" xfId="0" applyNumberFormat="1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left" vertical="center" wrapText="1"/>
    </xf>
    <xf numFmtId="164" fontId="28" fillId="2" borderId="3" xfId="0" applyNumberFormat="1" applyFont="1" applyFill="1" applyBorder="1" applyAlignment="1">
      <alignment horizontal="center" vertical="center" wrapText="1"/>
    </xf>
    <xf numFmtId="164" fontId="25" fillId="2" borderId="3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 wrapText="1"/>
    </xf>
    <xf numFmtId="164" fontId="29" fillId="2" borderId="3" xfId="0" applyNumberFormat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164" fontId="29" fillId="2" borderId="3" xfId="0" quotePrefix="1" applyNumberFormat="1" applyFont="1" applyFill="1" applyBorder="1" applyAlignment="1">
      <alignment horizontal="center" vertical="center"/>
    </xf>
    <xf numFmtId="0" fontId="28" fillId="2" borderId="3" xfId="0" quotePrefix="1" applyFont="1" applyFill="1" applyBorder="1" applyAlignment="1">
      <alignment horizontal="left" vertical="center"/>
    </xf>
    <xf numFmtId="0" fontId="30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 wrapText="1"/>
    </xf>
    <xf numFmtId="164" fontId="29" fillId="2" borderId="3" xfId="0" quotePrefix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horizontal="center"/>
    </xf>
    <xf numFmtId="164" fontId="28" fillId="2" borderId="3" xfId="0" quotePrefix="1" applyNumberFormat="1" applyFont="1" applyFill="1" applyBorder="1" applyAlignment="1">
      <alignment horizontal="center" vertical="center"/>
    </xf>
    <xf numFmtId="164" fontId="25" fillId="4" borderId="10" xfId="0" applyNumberFormat="1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7" fillId="10" borderId="4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center"/>
    </xf>
    <xf numFmtId="4" fontId="9" fillId="8" borderId="1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 wrapText="1"/>
    </xf>
    <xf numFmtId="4" fontId="9" fillId="1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/>
    </xf>
    <xf numFmtId="4" fontId="9" fillId="3" borderId="1" xfId="0" applyNumberFormat="1" applyFont="1" applyFill="1" applyBorder="1" applyAlignment="1">
      <alignment horizontal="center"/>
    </xf>
    <xf numFmtId="4" fontId="9" fillId="7" borderId="1" xfId="0" applyNumberFormat="1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5" borderId="2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1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165" fontId="9" fillId="7" borderId="2" xfId="0" applyNumberFormat="1" applyFont="1" applyFill="1" applyBorder="1" applyAlignment="1">
      <alignment horizontal="center" vertical="center"/>
    </xf>
    <xf numFmtId="4" fontId="9" fillId="7" borderId="2" xfId="0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center" vertical="center"/>
    </xf>
    <xf numFmtId="4" fontId="9" fillId="15" borderId="1" xfId="0" applyNumberFormat="1" applyFont="1" applyFill="1" applyBorder="1" applyAlignment="1">
      <alignment horizontal="center" vertical="center"/>
    </xf>
    <xf numFmtId="4" fontId="11" fillId="10" borderId="4" xfId="0" applyNumberFormat="1" applyFont="1" applyFill="1" applyBorder="1" applyAlignment="1">
      <alignment horizontal="center" vertical="center" wrapText="1"/>
    </xf>
    <xf numFmtId="4" fontId="11" fillId="9" borderId="4" xfId="0" applyNumberFormat="1" applyFont="1" applyFill="1" applyBorder="1" applyAlignment="1">
      <alignment horizontal="center" vertical="center" wrapText="1"/>
    </xf>
    <xf numFmtId="2" fontId="11" fillId="9" borderId="1" xfId="0" applyNumberFormat="1" applyFont="1" applyFill="1" applyBorder="1" applyAlignment="1">
      <alignment horizontal="center" vertical="center" wrapText="1"/>
    </xf>
    <xf numFmtId="164" fontId="11" fillId="12" borderId="5" xfId="0" applyNumberFormat="1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3" fontId="9" fillId="8" borderId="4" xfId="0" applyNumberFormat="1" applyFont="1" applyFill="1" applyBorder="1" applyAlignment="1">
      <alignment horizontal="left" vertical="center"/>
    </xf>
    <xf numFmtId="164" fontId="11" fillId="8" borderId="4" xfId="0" applyNumberFormat="1" applyFont="1" applyFill="1" applyBorder="1" applyAlignment="1">
      <alignment horizontal="center" vertical="center" wrapText="1"/>
    </xf>
    <xf numFmtId="3" fontId="17" fillId="9" borderId="4" xfId="0" applyNumberFormat="1" applyFont="1" applyFill="1" applyBorder="1" applyAlignment="1">
      <alignment horizontal="left" vertical="center"/>
    </xf>
    <xf numFmtId="3" fontId="9" fillId="8" borderId="5" xfId="0" applyNumberFormat="1" applyFont="1" applyFill="1" applyBorder="1" applyAlignment="1">
      <alignment horizontal="left" vertical="center"/>
    </xf>
    <xf numFmtId="3" fontId="31" fillId="4" borderId="3" xfId="0" applyNumberFormat="1" applyFont="1" applyFill="1" applyBorder="1" applyAlignment="1">
      <alignment horizontal="center" vertical="center"/>
    </xf>
    <xf numFmtId="0" fontId="0" fillId="0" borderId="0" xfId="0" applyFill="1"/>
    <xf numFmtId="3" fontId="32" fillId="0" borderId="3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/>
    </xf>
    <xf numFmtId="3" fontId="32" fillId="0" borderId="3" xfId="0" applyNumberFormat="1" applyFont="1" applyFill="1" applyBorder="1" applyAlignment="1">
      <alignment horizontal="center" vertical="center"/>
    </xf>
    <xf numFmtId="3" fontId="17" fillId="0" borderId="3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vertical="center"/>
    </xf>
    <xf numFmtId="49" fontId="31" fillId="0" borderId="3" xfId="0" applyNumberFormat="1" applyFont="1" applyFill="1" applyBorder="1" applyAlignment="1">
      <alignment horizontal="left" vertical="center"/>
    </xf>
    <xf numFmtId="49" fontId="31" fillId="0" borderId="3" xfId="0" applyNumberFormat="1" applyFont="1" applyFill="1" applyBorder="1" applyAlignment="1">
      <alignment horizontal="left" vertical="center" wrapText="1"/>
    </xf>
    <xf numFmtId="165" fontId="31" fillId="0" borderId="3" xfId="0" applyNumberFormat="1" applyFont="1" applyFill="1" applyBorder="1" applyAlignment="1">
      <alignment horizontal="center" vertical="center"/>
    </xf>
    <xf numFmtId="49" fontId="31" fillId="0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vertical="center"/>
    </xf>
    <xf numFmtId="49" fontId="34" fillId="0" borderId="3" xfId="0" applyNumberFormat="1" applyFont="1" applyFill="1" applyBorder="1" applyAlignment="1">
      <alignment horizontal="right" vertical="center"/>
    </xf>
    <xf numFmtId="49" fontId="34" fillId="0" borderId="3" xfId="0" applyNumberFormat="1" applyFont="1" applyFill="1" applyBorder="1" applyAlignment="1">
      <alignment horizontal="left" vertical="center" wrapText="1"/>
    </xf>
    <xf numFmtId="165" fontId="34" fillId="0" borderId="3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left" vertical="center" wrapText="1"/>
    </xf>
    <xf numFmtId="165" fontId="35" fillId="0" borderId="3" xfId="0" applyNumberFormat="1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right" vertical="center"/>
    </xf>
    <xf numFmtId="0" fontId="34" fillId="0" borderId="3" xfId="0" applyFont="1" applyFill="1" applyBorder="1" applyAlignment="1">
      <alignment horizontal="left" vertical="center" wrapText="1"/>
    </xf>
    <xf numFmtId="165" fontId="31" fillId="0" borderId="3" xfId="0" applyNumberFormat="1" applyFont="1" applyFill="1" applyBorder="1" applyAlignment="1">
      <alignment horizontal="center" vertical="center" wrapText="1"/>
    </xf>
    <xf numFmtId="165" fontId="34" fillId="0" borderId="3" xfId="0" applyNumberFormat="1" applyFont="1" applyFill="1" applyBorder="1" applyAlignment="1">
      <alignment horizontal="center" vertical="center" wrapText="1"/>
    </xf>
    <xf numFmtId="49" fontId="31" fillId="0" borderId="3" xfId="0" applyNumberFormat="1" applyFont="1" applyFill="1" applyBorder="1" applyAlignment="1">
      <alignment vertical="center"/>
    </xf>
    <xf numFmtId="0" fontId="35" fillId="0" borderId="3" xfId="0" applyFont="1" applyFill="1" applyBorder="1" applyAlignment="1">
      <alignment vertical="center"/>
    </xf>
    <xf numFmtId="0" fontId="34" fillId="0" borderId="3" xfId="0" applyFont="1" applyFill="1" applyBorder="1" applyAlignment="1">
      <alignment vertical="center" wrapText="1"/>
    </xf>
    <xf numFmtId="49" fontId="34" fillId="0" borderId="3" xfId="0" applyNumberFormat="1" applyFont="1" applyFill="1" applyBorder="1" applyAlignment="1">
      <alignment horizontal="left" vertical="center"/>
    </xf>
    <xf numFmtId="49" fontId="35" fillId="0" borderId="3" xfId="0" applyNumberFormat="1" applyFont="1" applyFill="1" applyBorder="1" applyAlignment="1">
      <alignment horizontal="left" vertical="center"/>
    </xf>
    <xf numFmtId="165" fontId="17" fillId="0" borderId="3" xfId="0" applyNumberFormat="1" applyFont="1" applyFill="1" applyBorder="1" applyAlignment="1">
      <alignment horizontal="center" vertical="center"/>
    </xf>
    <xf numFmtId="164" fontId="27" fillId="16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5" fontId="31" fillId="4" borderId="3" xfId="0" applyNumberFormat="1" applyFont="1" applyFill="1" applyBorder="1" applyAlignment="1">
      <alignment horizontal="center" vertical="center"/>
    </xf>
    <xf numFmtId="165" fontId="34" fillId="4" borderId="3" xfId="0" applyNumberFormat="1" applyFont="1" applyFill="1" applyBorder="1" applyAlignment="1">
      <alignment horizontal="center" vertical="center"/>
    </xf>
    <xf numFmtId="165" fontId="31" fillId="4" borderId="3" xfId="0" applyNumberFormat="1" applyFont="1" applyFill="1" applyBorder="1" applyAlignment="1">
      <alignment horizontal="center" vertical="center" wrapText="1"/>
    </xf>
    <xf numFmtId="165" fontId="34" fillId="4" borderId="3" xfId="0" applyNumberFormat="1" applyFont="1" applyFill="1" applyBorder="1" applyAlignment="1">
      <alignment horizontal="center" vertical="center" wrapText="1"/>
    </xf>
    <xf numFmtId="165" fontId="35" fillId="4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164" fontId="27" fillId="10" borderId="3" xfId="0" applyNumberFormat="1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left" vertical="center" wrapText="1"/>
    </xf>
    <xf numFmtId="49" fontId="29" fillId="2" borderId="3" xfId="0" quotePrefix="1" applyNumberFormat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 wrapText="1"/>
    </xf>
    <xf numFmtId="0" fontId="38" fillId="4" borderId="10" xfId="0" applyFont="1" applyFill="1" applyBorder="1" applyAlignment="1">
      <alignment horizontal="center" vertical="center" wrapText="1"/>
    </xf>
    <xf numFmtId="49" fontId="43" fillId="0" borderId="3" xfId="0" applyNumberFormat="1" applyFont="1" applyFill="1" applyBorder="1" applyAlignment="1">
      <alignment horizontal="center" vertical="center" wrapText="1"/>
    </xf>
    <xf numFmtId="49" fontId="44" fillId="0" borderId="3" xfId="0" applyNumberFormat="1" applyFont="1" applyFill="1" applyBorder="1" applyAlignment="1">
      <alignment horizontal="center" vertical="center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166" fontId="0" fillId="0" borderId="0" xfId="0" applyNumberFormat="1"/>
    <xf numFmtId="166" fontId="6" fillId="0" borderId="0" xfId="0" applyNumberFormat="1" applyFont="1"/>
    <xf numFmtId="0" fontId="6" fillId="0" borderId="0" xfId="0" applyFont="1" applyAlignment="1">
      <alignment horizontal="center"/>
    </xf>
    <xf numFmtId="0" fontId="45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 wrapText="1"/>
    </xf>
    <xf numFmtId="166" fontId="0" fillId="0" borderId="0" xfId="0" applyNumberFormat="1" applyFill="1"/>
    <xf numFmtId="166" fontId="6" fillId="0" borderId="0" xfId="0" applyNumberFormat="1" applyFont="1" applyFill="1"/>
    <xf numFmtId="0" fontId="4" fillId="4" borderId="16" xfId="0" applyFont="1" applyFill="1" applyBorder="1" applyAlignment="1">
      <alignment horizontal="center" vertical="center" wrapText="1"/>
    </xf>
    <xf numFmtId="164" fontId="27" fillId="16" borderId="10" xfId="0" applyNumberFormat="1" applyFont="1" applyFill="1" applyBorder="1" applyAlignment="1">
      <alignment horizontal="center" vertical="center" wrapText="1"/>
    </xf>
    <xf numFmtId="164" fontId="17" fillId="16" borderId="9" xfId="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right" vertical="center" wrapText="1"/>
    </xf>
    <xf numFmtId="0" fontId="12" fillId="4" borderId="9" xfId="1" applyFont="1" applyFill="1" applyBorder="1" applyAlignment="1">
      <alignment horizontal="left" vertical="center" wrapText="1"/>
    </xf>
    <xf numFmtId="164" fontId="12" fillId="4" borderId="9" xfId="1" applyNumberFormat="1" applyFont="1" applyFill="1" applyBorder="1" applyAlignment="1">
      <alignment horizontal="center" vertical="center" wrapText="1"/>
    </xf>
    <xf numFmtId="0" fontId="24" fillId="4" borderId="9" xfId="1" applyFont="1" applyFill="1" applyBorder="1" applyAlignment="1">
      <alignment horizontal="left" vertical="center" wrapText="1"/>
    </xf>
    <xf numFmtId="164" fontId="12" fillId="4" borderId="9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4" fillId="6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13" fillId="6" borderId="3" xfId="0" quotePrefix="1" applyFont="1" applyFill="1" applyBorder="1" applyAlignment="1">
      <alignment horizontal="left" vertical="center"/>
    </xf>
    <xf numFmtId="0" fontId="15" fillId="6" borderId="3" xfId="0" applyFont="1" applyFill="1" applyBorder="1" applyAlignment="1">
      <alignment horizontal="left" vertical="center" wrapText="1"/>
    </xf>
    <xf numFmtId="164" fontId="13" fillId="6" borderId="3" xfId="0" applyNumberFormat="1" applyFont="1" applyFill="1" applyBorder="1" applyAlignment="1">
      <alignment horizontal="center" vertical="center" wrapText="1"/>
    </xf>
    <xf numFmtId="0" fontId="15" fillId="6" borderId="3" xfId="0" quotePrefix="1" applyFont="1" applyFill="1" applyBorder="1" applyAlignment="1">
      <alignment horizontal="left" vertical="center"/>
    </xf>
    <xf numFmtId="0" fontId="15" fillId="6" borderId="3" xfId="0" quotePrefix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44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164" fontId="25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left" vertical="center"/>
    </xf>
    <xf numFmtId="164" fontId="6" fillId="0" borderId="0" xfId="0" applyNumberFormat="1" applyFont="1"/>
    <xf numFmtId="167" fontId="25" fillId="4" borderId="10" xfId="0" applyNumberFormat="1" applyFont="1" applyFill="1" applyBorder="1" applyAlignment="1">
      <alignment horizontal="center" vertical="center" wrapText="1"/>
    </xf>
    <xf numFmtId="167" fontId="25" fillId="0" borderId="10" xfId="0" applyNumberFormat="1" applyFont="1" applyFill="1" applyBorder="1" applyAlignment="1">
      <alignment horizontal="center" vertical="center" wrapText="1"/>
    </xf>
    <xf numFmtId="168" fontId="16" fillId="4" borderId="3" xfId="0" applyNumberFormat="1" applyFont="1" applyFill="1" applyBorder="1" applyAlignment="1">
      <alignment horizontal="center" vertical="center"/>
    </xf>
    <xf numFmtId="168" fontId="16" fillId="0" borderId="3" xfId="0" applyNumberFormat="1" applyFont="1" applyFill="1" applyBorder="1" applyAlignment="1">
      <alignment horizontal="center" vertical="center"/>
    </xf>
    <xf numFmtId="167" fontId="26" fillId="0" borderId="10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/>
    </xf>
    <xf numFmtId="4" fontId="31" fillId="0" borderId="3" xfId="0" applyNumberFormat="1" applyFont="1" applyFill="1" applyBorder="1" applyAlignment="1">
      <alignment horizontal="center" vertical="center"/>
    </xf>
    <xf numFmtId="4" fontId="31" fillId="4" borderId="3" xfId="0" applyNumberFormat="1" applyFont="1" applyFill="1" applyBorder="1" applyAlignment="1">
      <alignment horizontal="center" vertical="center"/>
    </xf>
    <xf numFmtId="4" fontId="17" fillId="4" borderId="3" xfId="0" applyNumberFormat="1" applyFont="1" applyFill="1" applyBorder="1" applyAlignment="1">
      <alignment horizontal="center" vertical="center"/>
    </xf>
    <xf numFmtId="4" fontId="17" fillId="16" borderId="9" xfId="0" applyNumberFormat="1" applyFont="1" applyFill="1" applyBorder="1" applyAlignment="1">
      <alignment horizontal="center" vertical="center"/>
    </xf>
    <xf numFmtId="4" fontId="17" fillId="0" borderId="9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64" fontId="50" fillId="18" borderId="3" xfId="0" applyNumberFormat="1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164" fontId="25" fillId="17" borderId="3" xfId="0" applyNumberFormat="1" applyFont="1" applyFill="1" applyBorder="1" applyAlignment="1">
      <alignment horizontal="right"/>
    </xf>
    <xf numFmtId="164" fontId="25" fillId="0" borderId="3" xfId="0" applyNumberFormat="1" applyFont="1" applyBorder="1" applyAlignment="1">
      <alignment horizontal="right"/>
    </xf>
    <xf numFmtId="164" fontId="25" fillId="17" borderId="3" xfId="0" applyNumberFormat="1" applyFont="1" applyFill="1" applyBorder="1" applyAlignment="1">
      <alignment horizontal="right" vertical="center"/>
    </xf>
    <xf numFmtId="164" fontId="25" fillId="0" borderId="3" xfId="0" applyNumberFormat="1" applyFont="1" applyBorder="1" applyAlignment="1">
      <alignment horizontal="right" vertical="center"/>
    </xf>
    <xf numFmtId="164" fontId="16" fillId="0" borderId="0" xfId="0" applyNumberFormat="1" applyFont="1"/>
    <xf numFmtId="4" fontId="25" fillId="0" borderId="3" xfId="0" applyNumberFormat="1" applyFont="1" applyBorder="1" applyAlignment="1">
      <alignment horizontal="right"/>
    </xf>
    <xf numFmtId="4" fontId="25" fillId="17" borderId="3" xfId="0" applyNumberFormat="1" applyFont="1" applyFill="1" applyBorder="1" applyAlignment="1">
      <alignment horizontal="right"/>
    </xf>
    <xf numFmtId="0" fontId="52" fillId="0" borderId="3" xfId="0" applyFont="1" applyBorder="1" applyAlignment="1">
      <alignment horizontal="center" vertical="center" wrapText="1"/>
    </xf>
    <xf numFmtId="0" fontId="52" fillId="0" borderId="3" xfId="0" applyFont="1" applyFill="1" applyBorder="1" applyAlignment="1">
      <alignment horizontal="center" vertical="center" wrapText="1"/>
    </xf>
    <xf numFmtId="0" fontId="53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2" borderId="3" xfId="0" quotePrefix="1" applyFont="1" applyFill="1" applyBorder="1" applyAlignment="1">
      <alignment horizontal="center" vertical="center"/>
    </xf>
    <xf numFmtId="0" fontId="15" fillId="6" borderId="3" xfId="0" quotePrefix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5" fillId="2" borderId="3" xfId="0" applyFont="1" applyFill="1" applyBorder="1" applyAlignment="1">
      <alignment horizontal="left" vertical="center" wrapText="1"/>
    </xf>
    <xf numFmtId="0" fontId="55" fillId="6" borderId="3" xfId="0" applyFont="1" applyFill="1" applyBorder="1" applyAlignment="1">
      <alignment horizontal="left" vertical="center" wrapText="1"/>
    </xf>
    <xf numFmtId="0" fontId="55" fillId="2" borderId="3" xfId="0" quotePrefix="1" applyFont="1" applyFill="1" applyBorder="1" applyAlignment="1">
      <alignment horizontal="left" vertical="center" wrapText="1"/>
    </xf>
    <xf numFmtId="0" fontId="55" fillId="6" borderId="3" xfId="0" quotePrefix="1" applyFont="1" applyFill="1" applyBorder="1" applyAlignment="1">
      <alignment horizontal="left" vertical="center" wrapText="1"/>
    </xf>
    <xf numFmtId="0" fontId="54" fillId="2" borderId="3" xfId="0" applyFont="1" applyFill="1" applyBorder="1" applyAlignment="1">
      <alignment vertical="center" wrapText="1"/>
    </xf>
    <xf numFmtId="0" fontId="55" fillId="2" borderId="3" xfId="0" applyFont="1" applyFill="1" applyBorder="1" applyAlignment="1">
      <alignment vertical="center" wrapText="1"/>
    </xf>
    <xf numFmtId="0" fontId="55" fillId="2" borderId="3" xfId="0" quotePrefix="1" applyFont="1" applyFill="1" applyBorder="1" applyAlignment="1">
      <alignment horizontal="left" vertical="center"/>
    </xf>
    <xf numFmtId="0" fontId="56" fillId="0" borderId="0" xfId="0" applyFont="1"/>
    <xf numFmtId="164" fontId="25" fillId="0" borderId="0" xfId="0" applyNumberFormat="1" applyFont="1" applyFill="1" applyBorder="1" applyAlignment="1">
      <alignment horizontal="center" vertical="center" wrapText="1"/>
    </xf>
    <xf numFmtId="164" fontId="25" fillId="0" borderId="0" xfId="0" quotePrefix="1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quotePrefix="1" applyFont="1" applyFill="1" applyBorder="1" applyAlignment="1">
      <alignment horizontal="left" wrapText="1"/>
    </xf>
    <xf numFmtId="0" fontId="16" fillId="0" borderId="0" xfId="0" applyFont="1" applyFill="1" applyBorder="1" applyAlignment="1"/>
    <xf numFmtId="164" fontId="16" fillId="0" borderId="0" xfId="0" applyNumberFormat="1" applyFont="1" applyFill="1" applyBorder="1" applyAlignment="1"/>
    <xf numFmtId="164" fontId="50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0" xfId="0" applyFont="1" applyFill="1" applyAlignment="1"/>
    <xf numFmtId="164" fontId="25" fillId="0" borderId="3" xfId="0" applyNumberFormat="1" applyFont="1" applyFill="1" applyBorder="1" applyAlignment="1">
      <alignment horizontal="right"/>
    </xf>
    <xf numFmtId="164" fontId="25" fillId="0" borderId="3" xfId="0" applyNumberFormat="1" applyFont="1" applyFill="1" applyBorder="1" applyAlignment="1">
      <alignment horizontal="center"/>
    </xf>
    <xf numFmtId="0" fontId="28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vertical="center" wrapText="1"/>
    </xf>
    <xf numFmtId="0" fontId="28" fillId="17" borderId="3" xfId="0" quotePrefix="1" applyFont="1" applyFill="1" applyBorder="1" applyAlignment="1">
      <alignment horizontal="left" vertical="center" wrapText="1"/>
    </xf>
    <xf numFmtId="0" fontId="29" fillId="17" borderId="3" xfId="0" applyFont="1" applyFill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0" fontId="0" fillId="0" borderId="10" xfId="0" applyFont="1" applyBorder="1" applyAlignment="1"/>
    <xf numFmtId="0" fontId="25" fillId="0" borderId="19" xfId="0" applyFont="1" applyBorder="1" applyAlignment="1">
      <alignment horizontal="center" vertical="center" wrapText="1"/>
    </xf>
    <xf numFmtId="0" fontId="0" fillId="0" borderId="18" xfId="0" applyBorder="1" applyAlignment="1"/>
    <xf numFmtId="0" fontId="0" fillId="0" borderId="20" xfId="0" applyBorder="1" applyAlignment="1"/>
    <xf numFmtId="0" fontId="25" fillId="0" borderId="3" xfId="0" quotePrefix="1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14" fillId="0" borderId="3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51" fillId="0" borderId="3" xfId="0" applyFont="1" applyBorder="1" applyAlignment="1"/>
    <xf numFmtId="0" fontId="51" fillId="17" borderId="3" xfId="0" applyFont="1" applyFill="1" applyBorder="1" applyAlignment="1"/>
    <xf numFmtId="3" fontId="13" fillId="5" borderId="3" xfId="0" applyNumberFormat="1" applyFont="1" applyFill="1" applyBorder="1" applyAlignment="1">
      <alignment horizontal="center" vertical="center" wrapText="1"/>
    </xf>
    <xf numFmtId="3" fontId="28" fillId="18" borderId="3" xfId="0" applyNumberFormat="1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horizontal="center" vertical="center" wrapText="1"/>
    </xf>
    <xf numFmtId="0" fontId="16" fillId="17" borderId="3" xfId="0" applyFont="1" applyFill="1" applyBorder="1" applyAlignment="1"/>
    <xf numFmtId="3" fontId="28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8" fillId="0" borderId="3" xfId="0" quotePrefix="1" applyFont="1" applyBorder="1" applyAlignment="1">
      <alignment horizontal="left" vertical="center"/>
    </xf>
    <xf numFmtId="0" fontId="29" fillId="0" borderId="3" xfId="0" applyFont="1" applyBorder="1" applyAlignment="1">
      <alignment vertical="center"/>
    </xf>
    <xf numFmtId="0" fontId="28" fillId="0" borderId="3" xfId="0" quotePrefix="1" applyFont="1" applyBorder="1" applyAlignment="1">
      <alignment horizontal="left" vertical="center" wrapText="1"/>
    </xf>
    <xf numFmtId="0" fontId="28" fillId="17" borderId="3" xfId="0" applyFont="1" applyFill="1" applyBorder="1" applyAlignment="1">
      <alignment horizontal="left" vertical="center" wrapText="1"/>
    </xf>
    <xf numFmtId="0" fontId="29" fillId="17" borderId="3" xfId="0" applyFont="1" applyFill="1" applyBorder="1" applyAlignment="1">
      <alignment vertical="center"/>
    </xf>
    <xf numFmtId="0" fontId="25" fillId="17" borderId="3" xfId="0" quotePrefix="1" applyFont="1" applyFill="1" applyBorder="1" applyAlignment="1">
      <alignment horizontal="left" wrapText="1"/>
    </xf>
    <xf numFmtId="0" fontId="28" fillId="17" borderId="3" xfId="0" applyFont="1" applyFill="1" applyBorder="1" applyAlignment="1">
      <alignment horizontal="left" vertical="center"/>
    </xf>
    <xf numFmtId="0" fontId="16" fillId="17" borderId="3" xfId="0" applyFont="1" applyFill="1" applyBorder="1" applyAlignment="1">
      <alignment vertical="center"/>
    </xf>
    <xf numFmtId="3" fontId="31" fillId="4" borderId="2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4" borderId="3" xfId="0" applyFont="1" applyFill="1" applyBorder="1" applyAlignment="1"/>
    <xf numFmtId="3" fontId="17" fillId="5" borderId="3" xfId="0" applyNumberFormat="1" applyFont="1" applyFill="1" applyBorder="1" applyAlignment="1">
      <alignment horizontal="center" vertical="center" wrapText="1"/>
    </xf>
    <xf numFmtId="3" fontId="17" fillId="16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48" fillId="5" borderId="3" xfId="0" applyNumberFormat="1" applyFont="1" applyFill="1" applyBorder="1" applyAlignment="1">
      <alignment horizontal="center" vertical="center" wrapText="1"/>
    </xf>
    <xf numFmtId="0" fontId="49" fillId="0" borderId="3" xfId="0" applyFont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6" fillId="0" borderId="3" xfId="0" applyFont="1" applyBorder="1" applyAlignment="1">
      <alignment horizontal="center" vertical="center" wrapText="1"/>
    </xf>
    <xf numFmtId="0" fontId="34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34" fillId="0" borderId="14" xfId="0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3" fontId="37" fillId="16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7" fillId="5" borderId="6" xfId="0" applyNumberFormat="1" applyFont="1" applyFill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0" fillId="4" borderId="6" xfId="0" applyFill="1" applyBorder="1" applyAlignment="1"/>
    <xf numFmtId="3" fontId="48" fillId="5" borderId="6" xfId="0" applyNumberFormat="1" applyFont="1" applyFill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49" fontId="41" fillId="0" borderId="6" xfId="0" applyNumberFormat="1" applyFont="1" applyFill="1" applyBorder="1" applyAlignment="1">
      <alignment horizontal="center" vertical="center" wrapText="1"/>
    </xf>
    <xf numFmtId="49" fontId="42" fillId="0" borderId="7" xfId="0" applyNumberFormat="1" applyFont="1" applyFill="1" applyBorder="1" applyAlignment="1">
      <alignment horizontal="center" vertical="center" wrapText="1"/>
    </xf>
    <xf numFmtId="49" fontId="42" fillId="0" borderId="8" xfId="0" applyNumberFormat="1" applyFont="1" applyBorder="1" applyAlignment="1">
      <alignment horizontal="center" vertical="center" wrapText="1"/>
    </xf>
    <xf numFmtId="49" fontId="41" fillId="0" borderId="3" xfId="0" applyNumberFormat="1" applyFont="1" applyFill="1" applyBorder="1" applyAlignment="1">
      <alignment horizontal="center" vertical="center" wrapText="1"/>
    </xf>
    <xf numFmtId="49" fontId="42" fillId="0" borderId="3" xfId="0" applyNumberFormat="1" applyFont="1" applyFill="1" applyBorder="1" applyAlignment="1">
      <alignment horizontal="center" vertical="center" wrapText="1"/>
    </xf>
    <xf numFmtId="49" fontId="42" fillId="0" borderId="3" xfId="0" applyNumberFormat="1" applyFont="1" applyBorder="1" applyAlignment="1">
      <alignment horizontal="center" vertical="center" wrapText="1"/>
    </xf>
    <xf numFmtId="0" fontId="39" fillId="4" borderId="19" xfId="0" applyFont="1" applyFill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3" fontId="37" fillId="5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/>
    <xf numFmtId="0" fontId="0" fillId="4" borderId="3" xfId="0" applyFill="1" applyBorder="1" applyAlignment="1"/>
    <xf numFmtId="3" fontId="37" fillId="16" borderId="3" xfId="0" applyNumberFormat="1" applyFont="1" applyFill="1" applyBorder="1" applyAlignment="1">
      <alignment horizontal="center" vertical="center" wrapText="1"/>
    </xf>
    <xf numFmtId="1" fontId="47" fillId="5" borderId="6" xfId="0" applyNumberFormat="1" applyFont="1" applyFill="1" applyBorder="1" applyAlignment="1">
      <alignment horizontal="center" vertical="center" wrapText="1"/>
    </xf>
    <xf numFmtId="3" fontId="37" fillId="4" borderId="6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/>
    <xf numFmtId="0" fontId="0" fillId="4" borderId="8" xfId="0" applyFill="1" applyBorder="1" applyAlignment="1"/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1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8" fillId="0" borderId="6" xfId="0" quotePrefix="1" applyFont="1" applyFill="1" applyBorder="1" applyAlignment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1" fillId="17" borderId="3" xfId="0" quotePrefix="1" applyFont="1" applyFill="1" applyBorder="1" applyAlignment="1">
      <alignment horizontal="left" wrapText="1"/>
    </xf>
    <xf numFmtId="0" fontId="57" fillId="17" borderId="3" xfId="0" applyFont="1" applyFill="1" applyBorder="1" applyAlignment="1"/>
    <xf numFmtId="3" fontId="58" fillId="0" borderId="6" xfId="0" applyNumberFormat="1" applyFont="1" applyFill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60" fillId="0" borderId="3" xfId="0" applyFont="1" applyFill="1" applyBorder="1" applyAlignment="1">
      <alignment horizontal="center" vertical="center" wrapText="1"/>
    </xf>
    <xf numFmtId="169" fontId="25" fillId="17" borderId="3" xfId="0" applyNumberFormat="1" applyFont="1" applyFill="1" applyBorder="1" applyAlignment="1">
      <alignment horizontal="right" vertical="center"/>
    </xf>
    <xf numFmtId="169" fontId="25" fillId="0" borderId="3" xfId="0" applyNumberFormat="1" applyFont="1" applyFill="1" applyBorder="1" applyAlignment="1">
      <alignment horizontal="right" vertical="center"/>
    </xf>
    <xf numFmtId="165" fontId="0" fillId="0" borderId="0" xfId="0" applyNumberFormat="1"/>
    <xf numFmtId="3" fontId="5" fillId="0" borderId="1" xfId="0" applyNumberFormat="1" applyFont="1" applyFill="1" applyBorder="1" applyAlignment="1">
      <alignment horizontal="left" vertical="center"/>
    </xf>
  </cellXfs>
  <cellStyles count="4">
    <cellStyle name="Normalno" xfId="0" builtinId="0"/>
    <cellStyle name="Normalno 2" xfId="1" xr:uid="{EE9DC77C-0F6C-4D9B-883B-3A2A518A2F4A}"/>
    <cellStyle name="Normalno 3 2" xfId="2" xr:uid="{7EF50FC0-833F-4FE0-B3C6-08C1B523AEA6}"/>
    <cellStyle name="Obično_List4" xfId="3" xr:uid="{E295F9B1-C468-48D5-BD71-F44828B1D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workbookViewId="0">
      <selection activeCell="L8" sqref="L8"/>
    </sheetView>
  </sheetViews>
  <sheetFormatPr defaultRowHeight="14.4"/>
  <cols>
    <col min="5" max="5" width="26" customWidth="1"/>
    <col min="6" max="6" width="18.77734375" bestFit="1" customWidth="1"/>
    <col min="7" max="7" width="13.6640625" customWidth="1"/>
    <col min="8" max="8" width="16.6640625" bestFit="1" customWidth="1"/>
    <col min="9" max="9" width="18.77734375" bestFit="1" customWidth="1"/>
    <col min="10" max="10" width="16.6640625" bestFit="1" customWidth="1"/>
    <col min="11" max="11" width="12.77734375" bestFit="1" customWidth="1"/>
    <col min="13" max="13" width="11.5546875" bestFit="1" customWidth="1"/>
  </cols>
  <sheetData>
    <row r="1" spans="1:15" ht="16.2" customHeight="1" thickBot="1">
      <c r="A1" s="255" t="s">
        <v>148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16"/>
      <c r="M1" s="16"/>
      <c r="N1" s="16"/>
      <c r="O1" s="16"/>
    </row>
    <row r="2" spans="1:15" ht="16.2" customHeight="1" thickBot="1">
      <c r="A2" s="255" t="s">
        <v>199</v>
      </c>
      <c r="B2" s="256"/>
      <c r="C2" s="256"/>
      <c r="D2" s="256"/>
      <c r="E2" s="256"/>
      <c r="F2" s="257"/>
      <c r="G2" s="257"/>
      <c r="H2" s="257"/>
      <c r="I2" s="257"/>
      <c r="J2" s="257"/>
      <c r="K2" s="257"/>
      <c r="L2" s="16"/>
      <c r="M2" s="16"/>
      <c r="N2" s="16"/>
      <c r="O2" s="16"/>
    </row>
    <row r="3" spans="1:15" ht="8.4" customHeight="1" thickBo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16"/>
      <c r="M3" s="16"/>
      <c r="N3" s="16"/>
      <c r="O3" s="16"/>
    </row>
    <row r="4" spans="1:15" ht="16.2" customHeight="1" thickBot="1">
      <c r="A4" s="259" t="s">
        <v>316</v>
      </c>
      <c r="B4" s="256"/>
      <c r="C4" s="256"/>
      <c r="D4" s="256"/>
      <c r="E4" s="256"/>
      <c r="F4" s="256"/>
      <c r="G4" s="256"/>
      <c r="H4" s="256"/>
      <c r="I4" s="256"/>
      <c r="J4" s="257"/>
      <c r="K4" s="257"/>
      <c r="L4" s="16"/>
      <c r="M4" s="16"/>
      <c r="N4" s="16"/>
      <c r="O4" s="16"/>
    </row>
    <row r="5" spans="1:15" ht="8.4" customHeight="1" thickBot="1">
      <c r="A5" s="260"/>
      <c r="B5" s="261"/>
      <c r="C5" s="261"/>
      <c r="D5" s="261"/>
      <c r="E5" s="261"/>
      <c r="F5" s="261"/>
      <c r="G5" s="261"/>
      <c r="H5" s="261"/>
      <c r="I5" s="261"/>
      <c r="J5" s="262"/>
      <c r="K5" s="262"/>
      <c r="L5" s="16"/>
      <c r="M5" s="16"/>
      <c r="N5" s="16"/>
      <c r="O5" s="16"/>
    </row>
    <row r="6" spans="1:15" ht="16.2" customHeight="1" thickBot="1">
      <c r="A6" s="263" t="s">
        <v>16</v>
      </c>
      <c r="B6" s="264"/>
      <c r="C6" s="264"/>
      <c r="D6" s="264"/>
      <c r="E6" s="264"/>
      <c r="F6" s="264"/>
      <c r="G6" s="264"/>
      <c r="H6" s="264"/>
      <c r="I6" s="264"/>
      <c r="J6" s="265"/>
      <c r="K6" s="265"/>
      <c r="L6" s="16"/>
      <c r="M6" s="16"/>
      <c r="N6" s="16"/>
      <c r="O6" s="16"/>
    </row>
    <row r="7" spans="1:15" ht="15" thickBot="1">
      <c r="A7" s="347">
        <v>1</v>
      </c>
      <c r="B7" s="348"/>
      <c r="C7" s="348"/>
      <c r="D7" s="348"/>
      <c r="E7" s="349"/>
      <c r="F7" s="350">
        <v>2</v>
      </c>
      <c r="G7" s="350">
        <v>3</v>
      </c>
      <c r="H7" s="350">
        <v>4</v>
      </c>
      <c r="I7" s="350">
        <v>5</v>
      </c>
      <c r="J7" s="350">
        <v>6</v>
      </c>
      <c r="K7" s="350">
        <v>7</v>
      </c>
      <c r="L7" s="16"/>
      <c r="M7" s="16"/>
      <c r="N7" s="16"/>
      <c r="O7" s="16"/>
    </row>
    <row r="8" spans="1:15" ht="42" thickBot="1">
      <c r="A8" s="345"/>
      <c r="B8" s="346"/>
      <c r="C8" s="346"/>
      <c r="D8" s="346"/>
      <c r="E8" s="346"/>
      <c r="F8" s="204" t="s">
        <v>280</v>
      </c>
      <c r="G8" s="204" t="s">
        <v>161</v>
      </c>
      <c r="H8" s="204" t="s">
        <v>162</v>
      </c>
      <c r="I8" s="204" t="s">
        <v>164</v>
      </c>
      <c r="J8" s="204" t="s">
        <v>283</v>
      </c>
      <c r="K8" s="205" t="s">
        <v>284</v>
      </c>
      <c r="L8" s="16"/>
      <c r="M8" s="16"/>
      <c r="N8" s="16"/>
      <c r="O8" s="16"/>
    </row>
    <row r="9" spans="1:15" ht="15" thickBot="1">
      <c r="A9" s="269" t="s">
        <v>0</v>
      </c>
      <c r="B9" s="246"/>
      <c r="C9" s="246"/>
      <c r="D9" s="246"/>
      <c r="E9" s="270"/>
      <c r="F9" s="208">
        <f>SUM(F10+0)</f>
        <v>384195.26</v>
      </c>
      <c r="G9" s="208">
        <f t="shared" ref="G9:K9" si="0">SUM(G10+0)</f>
        <v>885989.95000000007</v>
      </c>
      <c r="H9" s="208">
        <f t="shared" si="0"/>
        <v>885989.95000000007</v>
      </c>
      <c r="I9" s="208">
        <f t="shared" si="0"/>
        <v>435671.97</v>
      </c>
      <c r="J9" s="351">
        <f>I9/F9*100</f>
        <v>113.39858019070823</v>
      </c>
      <c r="K9" s="351">
        <f>I9/H9*100</f>
        <v>49.173466358168049</v>
      </c>
      <c r="L9" s="16"/>
      <c r="M9" s="16"/>
      <c r="N9" s="16"/>
      <c r="O9" s="16"/>
    </row>
    <row r="10" spans="1:15" ht="15" thickBot="1">
      <c r="A10" s="243" t="s">
        <v>155</v>
      </c>
      <c r="B10" s="244"/>
      <c r="C10" s="244"/>
      <c r="D10" s="244"/>
      <c r="E10" s="267"/>
      <c r="F10" s="209">
        <f>' P I R prema ekonomskoj kl.'!D10+0</f>
        <v>384195.26</v>
      </c>
      <c r="G10" s="209">
        <f>' P I R prema ekonomskoj kl.'!E10+0</f>
        <v>885989.95000000007</v>
      </c>
      <c r="H10" s="209">
        <f>' P I R prema ekonomskoj kl.'!F10+0</f>
        <v>885989.95000000007</v>
      </c>
      <c r="I10" s="209">
        <f>' P I R prema ekonomskoj kl.'!G10+0</f>
        <v>435671.97</v>
      </c>
      <c r="J10" s="352">
        <f t="shared" ref="J10:J14" si="1">I10/F10*100</f>
        <v>113.39858019070823</v>
      </c>
      <c r="K10" s="352">
        <f t="shared" ref="K10:K14" si="2">I10/H10*100</f>
        <v>49.173466358168049</v>
      </c>
      <c r="L10" s="16"/>
      <c r="M10" s="210"/>
      <c r="N10" s="16"/>
      <c r="O10" s="16"/>
    </row>
    <row r="11" spans="1:15" ht="15" thickBot="1">
      <c r="A11" s="272" t="s">
        <v>1</v>
      </c>
      <c r="B11" s="273"/>
      <c r="C11" s="273"/>
      <c r="D11" s="273"/>
      <c r="E11" s="273"/>
      <c r="F11" s="208">
        <f>SUM(F12:F13)</f>
        <v>378212.32</v>
      </c>
      <c r="G11" s="208">
        <f t="shared" ref="G11:K11" si="3">SUM(G12:G13)</f>
        <v>886442.99000000011</v>
      </c>
      <c r="H11" s="208">
        <f t="shared" si="3"/>
        <v>886442.99000000011</v>
      </c>
      <c r="I11" s="208">
        <f t="shared" si="3"/>
        <v>501194.1</v>
      </c>
      <c r="J11" s="351">
        <f t="shared" si="1"/>
        <v>132.51659808437756</v>
      </c>
      <c r="K11" s="351">
        <f t="shared" si="2"/>
        <v>56.539913525628982</v>
      </c>
      <c r="L11" s="16"/>
      <c r="M11" s="16"/>
      <c r="N11" s="16"/>
      <c r="O11" s="16"/>
    </row>
    <row r="12" spans="1:15" ht="15" thickBot="1">
      <c r="A12" s="268" t="s">
        <v>156</v>
      </c>
      <c r="B12" s="244"/>
      <c r="C12" s="244"/>
      <c r="D12" s="244"/>
      <c r="E12" s="244"/>
      <c r="F12" s="209">
        <f>' P I R prema ekonomskoj kl.'!D41+0</f>
        <v>376728.13</v>
      </c>
      <c r="G12" s="209">
        <f>' P I R prema ekonomskoj kl.'!E41+0</f>
        <v>876204.24000000011</v>
      </c>
      <c r="H12" s="209">
        <f>' P I R prema ekonomskoj kl.'!F41+0</f>
        <v>876204.24000000011</v>
      </c>
      <c r="I12" s="209">
        <f>' P I R prema ekonomskoj kl.'!G41+0</f>
        <v>497955.35</v>
      </c>
      <c r="J12" s="352">
        <f t="shared" si="1"/>
        <v>132.17896683212905</v>
      </c>
      <c r="K12" s="352">
        <f t="shared" si="2"/>
        <v>56.830967857448385</v>
      </c>
      <c r="L12" s="16"/>
      <c r="M12" s="16"/>
      <c r="N12" s="16"/>
      <c r="O12" s="16"/>
    </row>
    <row r="13" spans="1:15" ht="15" thickBot="1">
      <c r="A13" s="266" t="s">
        <v>157</v>
      </c>
      <c r="B13" s="267"/>
      <c r="C13" s="267"/>
      <c r="D13" s="267"/>
      <c r="E13" s="267"/>
      <c r="F13" s="209">
        <f>' P I R prema ekonomskoj kl.'!D84+0</f>
        <v>1484.19</v>
      </c>
      <c r="G13" s="209">
        <f>' P I R prema ekonomskoj kl.'!E84+0</f>
        <v>10238.75</v>
      </c>
      <c r="H13" s="209">
        <f>' P I R prema ekonomskoj kl.'!F84+0</f>
        <v>10238.75</v>
      </c>
      <c r="I13" s="209">
        <f>' P I R prema ekonomskoj kl.'!G84+0</f>
        <v>3238.75</v>
      </c>
      <c r="J13" s="352">
        <f t="shared" si="1"/>
        <v>218.21667037239166</v>
      </c>
      <c r="K13" s="352">
        <f t="shared" si="2"/>
        <v>31.632279330973017</v>
      </c>
      <c r="L13" s="16"/>
      <c r="M13" s="16"/>
      <c r="N13" s="16"/>
      <c r="O13" s="16"/>
    </row>
    <row r="14" spans="1:15" ht="15" thickBot="1">
      <c r="A14" s="245" t="s">
        <v>2</v>
      </c>
      <c r="B14" s="246"/>
      <c r="C14" s="246"/>
      <c r="D14" s="246"/>
      <c r="E14" s="246"/>
      <c r="F14" s="208">
        <f>SUM(F9-F11)</f>
        <v>5982.9400000000023</v>
      </c>
      <c r="G14" s="208">
        <f t="shared" ref="G14:K14" si="4">SUM(G9-G11)</f>
        <v>-453.04000000003725</v>
      </c>
      <c r="H14" s="208">
        <f t="shared" si="4"/>
        <v>-453.04000000003725</v>
      </c>
      <c r="I14" s="208">
        <f t="shared" si="4"/>
        <v>-65522.130000000005</v>
      </c>
      <c r="J14" s="351">
        <f t="shared" si="1"/>
        <v>-1095.1493747221261</v>
      </c>
      <c r="K14" s="351">
        <f>I14/H14*100</f>
        <v>14462.769291893568</v>
      </c>
      <c r="L14" s="16"/>
      <c r="M14" s="16"/>
      <c r="N14" s="16"/>
      <c r="O14" s="16"/>
    </row>
    <row r="15" spans="1:15">
      <c r="A15" s="250"/>
      <c r="B15" s="251"/>
      <c r="C15" s="251"/>
      <c r="D15" s="251"/>
      <c r="E15" s="251"/>
      <c r="F15" s="251"/>
      <c r="G15" s="251"/>
      <c r="H15" s="251"/>
      <c r="I15" s="251"/>
      <c r="J15" s="251"/>
      <c r="K15" s="252"/>
      <c r="L15" s="16"/>
      <c r="M15" s="16"/>
      <c r="N15" s="16"/>
      <c r="O15" s="16"/>
    </row>
    <row r="16" spans="1:15" ht="15" thickBot="1">
      <c r="A16" s="247" t="s">
        <v>17</v>
      </c>
      <c r="B16" s="248"/>
      <c r="C16" s="248"/>
      <c r="D16" s="248"/>
      <c r="E16" s="248"/>
      <c r="F16" s="248"/>
      <c r="G16" s="248"/>
      <c r="H16" s="248"/>
      <c r="I16" s="249"/>
      <c r="J16" s="249"/>
      <c r="K16" s="249"/>
      <c r="L16" s="16"/>
      <c r="M16" s="16"/>
      <c r="N16" s="16"/>
      <c r="O16" s="16"/>
    </row>
    <row r="17" spans="1:15" ht="15" thickBot="1">
      <c r="A17" s="347">
        <v>1</v>
      </c>
      <c r="B17" s="348"/>
      <c r="C17" s="348"/>
      <c r="D17" s="348"/>
      <c r="E17" s="349"/>
      <c r="F17" s="350">
        <v>2</v>
      </c>
      <c r="G17" s="350">
        <v>3</v>
      </c>
      <c r="H17" s="350">
        <v>4</v>
      </c>
      <c r="I17" s="350">
        <v>5</v>
      </c>
      <c r="J17" s="350">
        <v>6</v>
      </c>
      <c r="K17" s="350">
        <v>7</v>
      </c>
      <c r="L17" s="16"/>
      <c r="M17" s="16"/>
      <c r="N17" s="16"/>
      <c r="O17" s="16"/>
    </row>
    <row r="18" spans="1:15" ht="42" thickBot="1">
      <c r="A18" s="271"/>
      <c r="B18" s="262"/>
      <c r="C18" s="262"/>
      <c r="D18" s="262"/>
      <c r="E18" s="262"/>
      <c r="F18" s="204" t="s">
        <v>280</v>
      </c>
      <c r="G18" s="204" t="s">
        <v>161</v>
      </c>
      <c r="H18" s="204" t="s">
        <v>162</v>
      </c>
      <c r="I18" s="204" t="s">
        <v>164</v>
      </c>
      <c r="J18" s="204" t="s">
        <v>283</v>
      </c>
      <c r="K18" s="205" t="s">
        <v>284</v>
      </c>
      <c r="L18" s="16"/>
      <c r="M18" s="16"/>
      <c r="N18" s="16"/>
      <c r="O18" s="16"/>
    </row>
    <row r="19" spans="1:15" ht="15" thickBot="1">
      <c r="A19" s="243" t="s">
        <v>158</v>
      </c>
      <c r="B19" s="243"/>
      <c r="C19" s="243"/>
      <c r="D19" s="243"/>
      <c r="E19" s="243"/>
      <c r="F19" s="207">
        <v>0</v>
      </c>
      <c r="G19" s="207">
        <v>0</v>
      </c>
      <c r="H19" s="207">
        <v>0</v>
      </c>
      <c r="I19" s="207">
        <v>0</v>
      </c>
      <c r="J19" s="211">
        <v>0</v>
      </c>
      <c r="K19" s="211">
        <v>0</v>
      </c>
      <c r="L19" s="16"/>
      <c r="M19" s="16"/>
      <c r="N19" s="16"/>
      <c r="O19" s="16"/>
    </row>
    <row r="20" spans="1:15" ht="15" thickBot="1">
      <c r="A20" s="243" t="s">
        <v>159</v>
      </c>
      <c r="B20" s="244"/>
      <c r="C20" s="244"/>
      <c r="D20" s="244"/>
      <c r="E20" s="244"/>
      <c r="F20" s="207">
        <v>0</v>
      </c>
      <c r="G20" s="207">
        <v>0</v>
      </c>
      <c r="H20" s="207">
        <v>0</v>
      </c>
      <c r="I20" s="207">
        <v>0</v>
      </c>
      <c r="J20" s="211">
        <v>0</v>
      </c>
      <c r="K20" s="211">
        <v>0</v>
      </c>
      <c r="L20" s="16"/>
      <c r="M20" s="16"/>
      <c r="N20" s="16"/>
      <c r="O20" s="16"/>
    </row>
    <row r="21" spans="1:15" ht="15" thickBot="1">
      <c r="A21" s="245" t="s">
        <v>327</v>
      </c>
      <c r="B21" s="246"/>
      <c r="C21" s="246"/>
      <c r="D21" s="246"/>
      <c r="E21" s="246"/>
      <c r="F21" s="206">
        <v>0</v>
      </c>
      <c r="G21" s="206">
        <v>0</v>
      </c>
      <c r="H21" s="206">
        <v>0</v>
      </c>
      <c r="I21" s="206">
        <v>0</v>
      </c>
      <c r="J21" s="212">
        <v>0</v>
      </c>
      <c r="K21" s="212">
        <v>0</v>
      </c>
      <c r="L21" s="16"/>
      <c r="M21" s="16"/>
      <c r="N21" s="16"/>
      <c r="O21" s="16"/>
    </row>
    <row r="22" spans="1:15" ht="23.4" customHeight="1" thickBot="1">
      <c r="A22" s="342" t="s">
        <v>328</v>
      </c>
      <c r="B22" s="343"/>
      <c r="C22" s="343"/>
      <c r="D22" s="343"/>
      <c r="E22" s="344"/>
      <c r="F22" s="242" t="s">
        <v>330</v>
      </c>
      <c r="G22" s="241">
        <v>3972.85</v>
      </c>
      <c r="H22" s="241">
        <v>3973.85</v>
      </c>
      <c r="I22" s="242" t="s">
        <v>330</v>
      </c>
      <c r="J22" s="211">
        <v>0</v>
      </c>
      <c r="K22" s="211">
        <v>0</v>
      </c>
      <c r="L22" s="16"/>
      <c r="M22" s="16"/>
      <c r="N22" s="16"/>
      <c r="O22" s="16"/>
    </row>
    <row r="23" spans="1:15" ht="30.6" customHeight="1" thickBot="1">
      <c r="A23" s="253" t="s">
        <v>340</v>
      </c>
      <c r="B23" s="254"/>
      <c r="C23" s="254"/>
      <c r="D23" s="254"/>
      <c r="E23" s="254"/>
      <c r="F23" s="241">
        <v>5982.94</v>
      </c>
      <c r="G23" s="241">
        <f>'Posebni dio'!E10+'Posebni dio'!E12+'Posebni dio'!E14</f>
        <v>3716.83</v>
      </c>
      <c r="H23" s="241">
        <v>3716.83</v>
      </c>
      <c r="I23" s="241">
        <v>3716.83</v>
      </c>
      <c r="J23" s="211">
        <f t="shared" ref="J20:J25" si="5">I23/F23*100</f>
        <v>62.123805353220995</v>
      </c>
      <c r="K23" s="211">
        <f t="shared" ref="K20:K25" si="6">I23/H23*100</f>
        <v>100</v>
      </c>
      <c r="L23" s="239"/>
      <c r="M23" s="239"/>
      <c r="N23" s="239"/>
      <c r="O23" s="239"/>
    </row>
    <row r="24" spans="1:15" ht="23.4" customHeight="1" thickBot="1">
      <c r="A24" s="253" t="s">
        <v>341</v>
      </c>
      <c r="B24" s="254"/>
      <c r="C24" s="254"/>
      <c r="D24" s="254"/>
      <c r="E24" s="254"/>
      <c r="F24" s="242" t="s">
        <v>330</v>
      </c>
      <c r="G24" s="241">
        <f>'Posebni dio'!E10+'Posebni dio'!E12+'Posebni dio'!E14</f>
        <v>3716.83</v>
      </c>
      <c r="H24" s="241">
        <v>3716.83</v>
      </c>
      <c r="I24" s="242" t="s">
        <v>330</v>
      </c>
      <c r="J24" s="211">
        <v>0</v>
      </c>
      <c r="K24" s="211">
        <v>0</v>
      </c>
      <c r="L24" s="239"/>
      <c r="M24" s="239"/>
      <c r="N24" s="239"/>
      <c r="O24" s="239"/>
    </row>
    <row r="25" spans="1:15" ht="23.4" customHeight="1" thickBot="1">
      <c r="A25" s="253" t="s">
        <v>329</v>
      </c>
      <c r="B25" s="254"/>
      <c r="C25" s="254"/>
      <c r="D25" s="254"/>
      <c r="E25" s="254"/>
      <c r="F25" s="242" t="s">
        <v>330</v>
      </c>
      <c r="G25" s="241">
        <f>G22-G24</f>
        <v>256.02</v>
      </c>
      <c r="H25" s="241">
        <v>256.02</v>
      </c>
      <c r="I25" s="242" t="s">
        <v>330</v>
      </c>
      <c r="J25" s="211">
        <v>0</v>
      </c>
      <c r="K25" s="211">
        <v>0</v>
      </c>
      <c r="L25" s="239"/>
      <c r="M25" s="239"/>
      <c r="N25" s="239"/>
      <c r="O25" s="239"/>
    </row>
    <row r="26" spans="1:15">
      <c r="A26" s="234"/>
      <c r="B26" s="235"/>
      <c r="C26" s="235"/>
      <c r="D26" s="235"/>
      <c r="E26" s="235"/>
      <c r="F26" s="237"/>
      <c r="G26" s="237"/>
      <c r="H26" s="237"/>
      <c r="I26" s="237"/>
      <c r="J26" s="237"/>
      <c r="K26" s="238"/>
      <c r="L26" s="239"/>
      <c r="M26" s="239"/>
      <c r="N26" s="239"/>
      <c r="O26" s="239"/>
    </row>
    <row r="27" spans="1:15">
      <c r="A27" s="233"/>
      <c r="B27" s="233"/>
      <c r="C27" s="233"/>
      <c r="D27" s="233"/>
      <c r="E27" s="233"/>
      <c r="F27" s="231"/>
      <c r="G27" s="232"/>
      <c r="H27" s="232"/>
      <c r="I27" s="232"/>
      <c r="J27" s="236"/>
      <c r="K27" s="236"/>
      <c r="L27" s="239"/>
      <c r="M27" s="239"/>
      <c r="N27" s="239"/>
      <c r="O27" s="239"/>
    </row>
    <row r="28" spans="1:15" ht="20.399999999999999" customHeight="1">
      <c r="A28" s="234"/>
      <c r="B28" s="235"/>
      <c r="C28" s="235"/>
      <c r="D28" s="235"/>
      <c r="E28" s="235"/>
      <c r="F28" s="231"/>
      <c r="G28" s="232"/>
      <c r="H28" s="232"/>
      <c r="I28" s="232"/>
      <c r="J28" s="236"/>
      <c r="K28" s="236"/>
      <c r="L28" s="239"/>
      <c r="M28" s="239"/>
      <c r="N28" s="239"/>
      <c r="O28" s="239"/>
    </row>
    <row r="29" spans="1:15">
      <c r="A29" s="233"/>
      <c r="B29" s="233"/>
      <c r="C29" s="233"/>
      <c r="D29" s="233"/>
      <c r="E29" s="233"/>
      <c r="F29" s="231"/>
      <c r="G29" s="232"/>
      <c r="H29" s="232"/>
      <c r="I29" s="232"/>
      <c r="J29" s="236"/>
      <c r="K29" s="236"/>
      <c r="L29" s="16"/>
      <c r="M29" s="16"/>
      <c r="N29" s="16"/>
      <c r="O29" s="16"/>
    </row>
    <row r="30" spans="1:15" ht="15" customHeight="1">
      <c r="A30" s="240"/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16"/>
      <c r="M30" s="16"/>
      <c r="N30" s="16"/>
      <c r="O30" s="16"/>
    </row>
    <row r="31" spans="1:15" ht="11.25" customHeight="1">
      <c r="A31" s="239"/>
      <c r="B31" s="239"/>
      <c r="C31" s="239"/>
      <c r="D31" s="239"/>
      <c r="E31" s="239"/>
      <c r="F31" s="239"/>
      <c r="G31" s="239"/>
      <c r="H31" s="239"/>
      <c r="I31" s="239"/>
      <c r="J31" s="239"/>
      <c r="K31" s="239"/>
      <c r="L31" s="16"/>
      <c r="M31" s="16"/>
      <c r="N31" s="16"/>
      <c r="O31" s="16"/>
    </row>
    <row r="32" spans="1: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</row>
    <row r="36" spans="1:1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</row>
    <row r="37" spans="1:11" ht="21.6" customHeight="1"/>
  </sheetData>
  <mergeCells count="25">
    <mergeCell ref="A24:E24"/>
    <mergeCell ref="A22:E22"/>
    <mergeCell ref="A7:E7"/>
    <mergeCell ref="A17:E17"/>
    <mergeCell ref="A23:E23"/>
    <mergeCell ref="A25:E25"/>
    <mergeCell ref="A1:K1"/>
    <mergeCell ref="A2:K2"/>
    <mergeCell ref="A3:K3"/>
    <mergeCell ref="A4:K4"/>
    <mergeCell ref="A5:K5"/>
    <mergeCell ref="A6:K6"/>
    <mergeCell ref="A13:E13"/>
    <mergeCell ref="A14:E14"/>
    <mergeCell ref="A12:E12"/>
    <mergeCell ref="A9:E9"/>
    <mergeCell ref="A10:E10"/>
    <mergeCell ref="A8:E8"/>
    <mergeCell ref="A18:E18"/>
    <mergeCell ref="A11:E11"/>
    <mergeCell ref="A19:E19"/>
    <mergeCell ref="A20:E20"/>
    <mergeCell ref="A21:E21"/>
    <mergeCell ref="A16:K16"/>
    <mergeCell ref="A15:K15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3" fitToHeight="0" orientation="portrait" r:id="rId1"/>
  <ignoredErrors>
    <ignoredError sqref="J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37E2-5885-4ADC-BA78-2A8DC1C4EE6F}">
  <sheetPr>
    <pageSetUpPr fitToPage="1"/>
  </sheetPr>
  <dimension ref="A1:K105"/>
  <sheetViews>
    <sheetView workbookViewId="0">
      <selection activeCell="C9" sqref="C9"/>
    </sheetView>
  </sheetViews>
  <sheetFormatPr defaultRowHeight="14.4"/>
  <cols>
    <col min="1" max="1" width="7.21875" bestFit="1" customWidth="1"/>
    <col min="2" max="2" width="17.33203125" customWidth="1"/>
    <col min="3" max="3" width="50.21875" customWidth="1"/>
    <col min="4" max="4" width="15" bestFit="1" customWidth="1"/>
    <col min="5" max="5" width="15.6640625" customWidth="1"/>
    <col min="6" max="6" width="13.109375" customWidth="1"/>
    <col min="7" max="7" width="15.5546875" bestFit="1" customWidth="1"/>
    <col min="8" max="9" width="12.6640625" customWidth="1"/>
  </cols>
  <sheetData>
    <row r="1" spans="1:11" ht="14.4" customHeight="1" thickBot="1">
      <c r="A1" s="277" t="s">
        <v>148</v>
      </c>
      <c r="B1" s="278"/>
      <c r="C1" s="278"/>
      <c r="D1" s="278"/>
      <c r="E1" s="278"/>
      <c r="F1" s="278"/>
      <c r="G1" s="279"/>
      <c r="H1" s="279"/>
      <c r="I1" s="279"/>
    </row>
    <row r="2" spans="1:11" ht="17.399999999999999" customHeight="1" thickBot="1">
      <c r="A2" s="277" t="s">
        <v>199</v>
      </c>
      <c r="B2" s="278"/>
      <c r="C2" s="278"/>
      <c r="D2" s="278"/>
      <c r="E2" s="278"/>
      <c r="F2" s="279"/>
      <c r="G2" s="279"/>
      <c r="H2" s="279"/>
      <c r="I2" s="279"/>
    </row>
    <row r="3" spans="1:11" ht="9" customHeight="1" thickBot="1">
      <c r="A3" s="280"/>
      <c r="B3" s="280"/>
      <c r="C3" s="280"/>
      <c r="D3" s="280"/>
      <c r="E3" s="280"/>
      <c r="F3" s="280"/>
      <c r="G3" s="280"/>
      <c r="H3" s="280"/>
      <c r="I3" s="280"/>
    </row>
    <row r="4" spans="1:11" ht="16.2" thickBot="1">
      <c r="A4" s="281" t="s">
        <v>316</v>
      </c>
      <c r="B4" s="278"/>
      <c r="C4" s="278"/>
      <c r="D4" s="278"/>
      <c r="E4" s="278"/>
      <c r="F4" s="278"/>
      <c r="G4" s="278"/>
      <c r="H4" s="278"/>
      <c r="I4" s="278"/>
    </row>
    <row r="5" spans="1:11" ht="18" thickBot="1">
      <c r="A5" s="284" t="s">
        <v>290</v>
      </c>
      <c r="B5" s="285"/>
      <c r="C5" s="285"/>
      <c r="D5" s="285"/>
      <c r="E5" s="285"/>
      <c r="F5" s="285"/>
      <c r="G5" s="285"/>
      <c r="H5" s="285"/>
      <c r="I5" s="285"/>
    </row>
    <row r="6" spans="1:11" ht="16.2" thickBot="1">
      <c r="A6" s="282"/>
      <c r="B6" s="283"/>
      <c r="C6" s="283"/>
      <c r="D6" s="283"/>
      <c r="E6" s="283"/>
      <c r="F6" s="283"/>
      <c r="G6" s="283"/>
      <c r="H6" s="283"/>
      <c r="I6" s="283"/>
    </row>
    <row r="7" spans="1:11" ht="16.2" thickBot="1">
      <c r="A7" s="281" t="s">
        <v>285</v>
      </c>
      <c r="B7" s="278"/>
      <c r="C7" s="278"/>
      <c r="D7" s="278"/>
      <c r="E7" s="278"/>
      <c r="F7" s="278"/>
      <c r="G7" s="278"/>
      <c r="H7" s="278"/>
      <c r="I7" s="278"/>
    </row>
    <row r="8" spans="1:11" ht="43.8" thickBot="1">
      <c r="A8" s="274" t="s">
        <v>3</v>
      </c>
      <c r="B8" s="274" t="s">
        <v>322</v>
      </c>
      <c r="C8" s="102" t="s">
        <v>205</v>
      </c>
      <c r="D8" s="134" t="s">
        <v>280</v>
      </c>
      <c r="E8" s="134" t="s">
        <v>161</v>
      </c>
      <c r="F8" s="134" t="s">
        <v>162</v>
      </c>
      <c r="G8" s="134" t="s">
        <v>164</v>
      </c>
      <c r="H8" s="134" t="s">
        <v>283</v>
      </c>
      <c r="I8" s="135" t="s">
        <v>284</v>
      </c>
    </row>
    <row r="9" spans="1:11" ht="15" thickBot="1">
      <c r="A9" s="275"/>
      <c r="B9" s="275"/>
      <c r="C9" s="214">
        <v>1</v>
      </c>
      <c r="D9" s="104">
        <v>2</v>
      </c>
      <c r="E9" s="105">
        <v>3</v>
      </c>
      <c r="F9" s="105">
        <v>4</v>
      </c>
      <c r="G9" s="105">
        <v>5</v>
      </c>
      <c r="H9" s="104">
        <v>6</v>
      </c>
      <c r="I9" s="106">
        <v>7</v>
      </c>
    </row>
    <row r="10" spans="1:11" ht="30" customHeight="1" thickBot="1">
      <c r="A10" s="276"/>
      <c r="B10" s="276"/>
      <c r="C10" s="203" t="s">
        <v>282</v>
      </c>
      <c r="D10" s="136">
        <f>D11+0</f>
        <v>384195.26</v>
      </c>
      <c r="E10" s="136">
        <f t="shared" ref="E10:G10" si="0">E11+0</f>
        <v>885989.95000000007</v>
      </c>
      <c r="F10" s="136">
        <f t="shared" si="0"/>
        <v>885989.95000000007</v>
      </c>
      <c r="G10" s="136">
        <f t="shared" si="0"/>
        <v>435671.97</v>
      </c>
      <c r="H10" s="196">
        <f>G10/D10*100</f>
        <v>113.39858019070823</v>
      </c>
      <c r="I10" s="196">
        <f>G10/F10*100</f>
        <v>49.173466358168049</v>
      </c>
    </row>
    <row r="11" spans="1:11" ht="30" customHeight="1" thickBot="1">
      <c r="A11" s="107">
        <v>6</v>
      </c>
      <c r="B11" s="286" t="s">
        <v>206</v>
      </c>
      <c r="C11" s="287"/>
      <c r="D11" s="108">
        <f>D12+D22+D25+D31+D19</f>
        <v>384195.26</v>
      </c>
      <c r="E11" s="108">
        <f>E12+E22+E25+E31+E19</f>
        <v>885989.95000000007</v>
      </c>
      <c r="F11" s="108">
        <f>F12+F22+F25+F31+F19</f>
        <v>885989.95000000007</v>
      </c>
      <c r="G11" s="108">
        <f>G12+G19+G22+G25+G31</f>
        <v>435671.97</v>
      </c>
      <c r="H11" s="196">
        <f>G11/D11*100</f>
        <v>113.39858019070823</v>
      </c>
      <c r="I11" s="196">
        <f>G11/F11*100</f>
        <v>49.173466358168049</v>
      </c>
    </row>
    <row r="12" spans="1:11" ht="30" customHeight="1" thickBot="1">
      <c r="A12" s="109"/>
      <c r="B12" s="110">
        <v>63</v>
      </c>
      <c r="C12" s="111" t="s">
        <v>18</v>
      </c>
      <c r="D12" s="112">
        <f>D13+D16</f>
        <v>337532.75</v>
      </c>
      <c r="E12" s="112">
        <v>778387.56</v>
      </c>
      <c r="F12" s="112">
        <v>778387.56</v>
      </c>
      <c r="G12" s="112">
        <f>G13+G16</f>
        <v>379747.97</v>
      </c>
      <c r="H12" s="197">
        <f>G12/D12*100</f>
        <v>112.50699969114106</v>
      </c>
      <c r="I12" s="197">
        <f>G12/F12*100</f>
        <v>48.786490112971478</v>
      </c>
      <c r="J12" s="103"/>
      <c r="K12" s="103"/>
    </row>
    <row r="13" spans="1:11" ht="30" customHeight="1" thickBot="1">
      <c r="A13" s="114"/>
      <c r="B13" s="113" t="s">
        <v>207</v>
      </c>
      <c r="C13" s="111" t="s">
        <v>208</v>
      </c>
      <c r="D13" s="112">
        <f>D14+D15</f>
        <v>329258.26</v>
      </c>
      <c r="E13" s="137"/>
      <c r="F13" s="137"/>
      <c r="G13" s="112">
        <f>SUM(G14:G15)</f>
        <v>367307.35</v>
      </c>
      <c r="H13" s="197">
        <f t="shared" ref="H13:H34" si="1">G13/D13*100</f>
        <v>111.55600166264621</v>
      </c>
      <c r="I13" s="198"/>
      <c r="J13" s="103"/>
      <c r="K13" s="103"/>
    </row>
    <row r="14" spans="1:11" ht="30" customHeight="1" thickBot="1">
      <c r="A14" s="114"/>
      <c r="B14" s="115" t="s">
        <v>209</v>
      </c>
      <c r="C14" s="116" t="s">
        <v>210</v>
      </c>
      <c r="D14" s="117">
        <v>329258.26</v>
      </c>
      <c r="E14" s="138"/>
      <c r="F14" s="138"/>
      <c r="G14" s="117">
        <v>367307.35</v>
      </c>
      <c r="H14" s="197">
        <f t="shared" si="1"/>
        <v>111.55600166264621</v>
      </c>
      <c r="I14" s="198"/>
      <c r="J14" s="103"/>
      <c r="K14" s="103"/>
    </row>
    <row r="15" spans="1:11" ht="30" customHeight="1" thickBot="1">
      <c r="A15" s="114"/>
      <c r="B15" s="115" t="s">
        <v>211</v>
      </c>
      <c r="C15" s="116" t="s">
        <v>212</v>
      </c>
      <c r="D15" s="117">
        <v>0</v>
      </c>
      <c r="E15" s="138"/>
      <c r="F15" s="138"/>
      <c r="G15" s="117">
        <v>0</v>
      </c>
      <c r="H15" s="197" t="e">
        <f t="shared" si="1"/>
        <v>#DIV/0!</v>
      </c>
      <c r="I15" s="198"/>
      <c r="J15" s="103"/>
      <c r="K15" s="103"/>
    </row>
    <row r="16" spans="1:11" ht="30" customHeight="1" thickBot="1">
      <c r="A16" s="114"/>
      <c r="B16" s="118" t="s">
        <v>213</v>
      </c>
      <c r="C16" s="119" t="s">
        <v>214</v>
      </c>
      <c r="D16" s="120">
        <f>SUM(D17:D18)</f>
        <v>8274.49</v>
      </c>
      <c r="E16" s="141"/>
      <c r="F16" s="141"/>
      <c r="G16" s="120">
        <f>SUM(G17:G18)</f>
        <v>12440.62</v>
      </c>
      <c r="H16" s="197">
        <f t="shared" si="1"/>
        <v>150.34908495871048</v>
      </c>
      <c r="I16" s="198"/>
      <c r="J16" s="103"/>
      <c r="K16" s="103"/>
    </row>
    <row r="17" spans="1:11" ht="30" customHeight="1" thickBot="1">
      <c r="A17" s="114"/>
      <c r="B17" s="115" t="s">
        <v>215</v>
      </c>
      <c r="C17" s="116" t="s">
        <v>214</v>
      </c>
      <c r="D17" s="117">
        <v>1241.17</v>
      </c>
      <c r="E17" s="138"/>
      <c r="F17" s="138"/>
      <c r="G17" s="117">
        <v>1866.08</v>
      </c>
      <c r="H17" s="197">
        <f t="shared" si="1"/>
        <v>150.34846153226388</v>
      </c>
      <c r="I17" s="198"/>
      <c r="J17" s="103"/>
      <c r="K17" s="103"/>
    </row>
    <row r="18" spans="1:11" ht="30" customHeight="1" thickBot="1">
      <c r="A18" s="114"/>
      <c r="B18" s="115" t="s">
        <v>216</v>
      </c>
      <c r="C18" s="116" t="s">
        <v>217</v>
      </c>
      <c r="D18" s="117">
        <v>7033.32</v>
      </c>
      <c r="E18" s="138"/>
      <c r="F18" s="138"/>
      <c r="G18" s="117">
        <v>10574.54</v>
      </c>
      <c r="H18" s="197">
        <f t="shared" si="1"/>
        <v>150.34919497477722</v>
      </c>
      <c r="I18" s="198"/>
      <c r="J18" s="103"/>
      <c r="K18" s="103"/>
    </row>
    <row r="19" spans="1:11" ht="30" customHeight="1" thickBot="1">
      <c r="A19" s="114"/>
      <c r="B19" s="121">
        <v>64</v>
      </c>
      <c r="C19" s="122" t="s">
        <v>27</v>
      </c>
      <c r="D19" s="112">
        <f>D20+0</f>
        <v>0.01</v>
      </c>
      <c r="E19" s="112">
        <v>10</v>
      </c>
      <c r="F19" s="112">
        <v>10</v>
      </c>
      <c r="G19" s="112">
        <f>G20+0</f>
        <v>0.02</v>
      </c>
      <c r="H19" s="197">
        <f t="shared" si="1"/>
        <v>200</v>
      </c>
      <c r="I19" s="197">
        <f t="shared" ref="I19:I31" si="2">G19/F19*100</f>
        <v>0.2</v>
      </c>
      <c r="J19" s="103"/>
      <c r="K19" s="103"/>
    </row>
    <row r="20" spans="1:11" ht="30" customHeight="1" thickBot="1">
      <c r="A20" s="114"/>
      <c r="B20" s="123">
        <v>641</v>
      </c>
      <c r="C20" s="122" t="s">
        <v>218</v>
      </c>
      <c r="D20" s="112">
        <f>SUM(D21)</f>
        <v>0.01</v>
      </c>
      <c r="E20" s="137"/>
      <c r="F20" s="137"/>
      <c r="G20" s="112">
        <f>G21+0</f>
        <v>0.02</v>
      </c>
      <c r="H20" s="197">
        <f t="shared" si="1"/>
        <v>200</v>
      </c>
      <c r="I20" s="198"/>
      <c r="J20" s="103"/>
      <c r="K20" s="103"/>
    </row>
    <row r="21" spans="1:11" ht="30" customHeight="1" thickBot="1">
      <c r="A21" s="114"/>
      <c r="B21" s="124">
        <v>6413</v>
      </c>
      <c r="C21" s="125" t="s">
        <v>219</v>
      </c>
      <c r="D21" s="117">
        <v>0.01</v>
      </c>
      <c r="E21" s="138"/>
      <c r="F21" s="138"/>
      <c r="G21" s="117">
        <v>0.02</v>
      </c>
      <c r="H21" s="197">
        <f t="shared" si="1"/>
        <v>200</v>
      </c>
      <c r="I21" s="198"/>
      <c r="J21" s="103"/>
      <c r="K21" s="103"/>
    </row>
    <row r="22" spans="1:11" ht="30" customHeight="1" thickBot="1">
      <c r="A22" s="114"/>
      <c r="B22" s="121">
        <v>65</v>
      </c>
      <c r="C22" s="122" t="s">
        <v>220</v>
      </c>
      <c r="D22" s="112">
        <f>SUM(D23)</f>
        <v>340</v>
      </c>
      <c r="E22" s="112">
        <v>3000</v>
      </c>
      <c r="F22" s="112">
        <v>3000</v>
      </c>
      <c r="G22" s="112">
        <f>G23+0</f>
        <v>144</v>
      </c>
      <c r="H22" s="197">
        <f t="shared" si="1"/>
        <v>42.352941176470587</v>
      </c>
      <c r="I22" s="197">
        <f t="shared" si="2"/>
        <v>4.8</v>
      </c>
      <c r="J22" s="103"/>
      <c r="K22" s="103"/>
    </row>
    <row r="23" spans="1:11" ht="30" customHeight="1" thickBot="1">
      <c r="A23" s="114"/>
      <c r="B23" s="123">
        <v>652</v>
      </c>
      <c r="C23" s="122" t="s">
        <v>221</v>
      </c>
      <c r="D23" s="112">
        <f>SUM(D24)</f>
        <v>340</v>
      </c>
      <c r="E23" s="137"/>
      <c r="F23" s="137"/>
      <c r="G23" s="112">
        <f>G24+0</f>
        <v>144</v>
      </c>
      <c r="H23" s="197">
        <f t="shared" si="1"/>
        <v>42.352941176470587</v>
      </c>
      <c r="I23" s="198"/>
      <c r="J23" s="103"/>
      <c r="K23" s="103"/>
    </row>
    <row r="24" spans="1:11" ht="30" customHeight="1" thickBot="1">
      <c r="A24" s="114"/>
      <c r="B24" s="124">
        <v>6526</v>
      </c>
      <c r="C24" s="125" t="s">
        <v>222</v>
      </c>
      <c r="D24" s="117">
        <v>340</v>
      </c>
      <c r="E24" s="138"/>
      <c r="F24" s="138"/>
      <c r="G24" s="117">
        <v>144</v>
      </c>
      <c r="H24" s="197">
        <f t="shared" si="1"/>
        <v>42.352941176470587</v>
      </c>
      <c r="I24" s="198"/>
      <c r="J24" s="103"/>
      <c r="K24" s="103"/>
    </row>
    <row r="25" spans="1:11" ht="30" customHeight="1" thickBot="1">
      <c r="A25" s="114"/>
      <c r="B25" s="110">
        <v>66</v>
      </c>
      <c r="C25" s="111" t="s">
        <v>154</v>
      </c>
      <c r="D25" s="126">
        <f>D26+D28</f>
        <v>1950.75</v>
      </c>
      <c r="E25" s="126">
        <v>2500</v>
      </c>
      <c r="F25" s="126">
        <v>2500</v>
      </c>
      <c r="G25" s="126">
        <f>G26+G28</f>
        <v>202.5</v>
      </c>
      <c r="H25" s="197">
        <f t="shared" si="1"/>
        <v>10.380622837370241</v>
      </c>
      <c r="I25" s="197">
        <f t="shared" si="2"/>
        <v>8.1</v>
      </c>
      <c r="J25" s="103"/>
      <c r="K25" s="103"/>
    </row>
    <row r="26" spans="1:11" ht="30" customHeight="1" thickBot="1">
      <c r="A26" s="114"/>
      <c r="B26" s="113" t="s">
        <v>223</v>
      </c>
      <c r="C26" s="111" t="s">
        <v>224</v>
      </c>
      <c r="D26" s="126">
        <f>SUM(D27)</f>
        <v>275.75</v>
      </c>
      <c r="E26" s="139"/>
      <c r="F26" s="139"/>
      <c r="G26" s="126">
        <f>G27+0</f>
        <v>0</v>
      </c>
      <c r="H26" s="197">
        <f t="shared" si="1"/>
        <v>0</v>
      </c>
      <c r="I26" s="198"/>
      <c r="J26" s="103"/>
      <c r="K26" s="103"/>
    </row>
    <row r="27" spans="1:11" ht="30" customHeight="1" thickBot="1">
      <c r="A27" s="114"/>
      <c r="B27" s="115" t="s">
        <v>225</v>
      </c>
      <c r="C27" s="116" t="s">
        <v>226</v>
      </c>
      <c r="D27" s="127">
        <v>275.75</v>
      </c>
      <c r="E27" s="140"/>
      <c r="F27" s="140"/>
      <c r="G27" s="127">
        <v>0</v>
      </c>
      <c r="H27" s="197">
        <f t="shared" si="1"/>
        <v>0</v>
      </c>
      <c r="I27" s="198"/>
      <c r="J27" s="103"/>
      <c r="K27" s="103"/>
    </row>
    <row r="28" spans="1:11" ht="30" customHeight="1" thickBot="1">
      <c r="A28" s="114"/>
      <c r="B28" s="123">
        <v>663</v>
      </c>
      <c r="C28" s="111" t="s">
        <v>279</v>
      </c>
      <c r="D28" s="112">
        <f>SUM(D29:D30)</f>
        <v>1675</v>
      </c>
      <c r="E28" s="137"/>
      <c r="F28" s="137"/>
      <c r="G28" s="112">
        <f>SUM(G29:G30)</f>
        <v>202.5</v>
      </c>
      <c r="H28" s="197">
        <f t="shared" si="1"/>
        <v>12.08955223880597</v>
      </c>
      <c r="I28" s="198"/>
      <c r="J28" s="103"/>
      <c r="K28" s="103"/>
    </row>
    <row r="29" spans="1:11" ht="30" customHeight="1" thickBot="1">
      <c r="A29" s="114"/>
      <c r="B29" s="115">
        <v>6631</v>
      </c>
      <c r="C29" s="116" t="s">
        <v>227</v>
      </c>
      <c r="D29" s="117">
        <v>300</v>
      </c>
      <c r="E29" s="138"/>
      <c r="F29" s="138"/>
      <c r="G29" s="117">
        <v>202.5</v>
      </c>
      <c r="H29" s="197">
        <f t="shared" si="1"/>
        <v>67.5</v>
      </c>
      <c r="I29" s="198"/>
      <c r="J29" s="103"/>
      <c r="K29" s="103"/>
    </row>
    <row r="30" spans="1:11" ht="30" customHeight="1" thickBot="1">
      <c r="A30" s="114"/>
      <c r="B30" s="115" t="s">
        <v>228</v>
      </c>
      <c r="C30" s="116" t="s">
        <v>229</v>
      </c>
      <c r="D30" s="117">
        <v>1375</v>
      </c>
      <c r="E30" s="138"/>
      <c r="F30" s="138"/>
      <c r="G30" s="117">
        <v>0</v>
      </c>
      <c r="H30" s="197">
        <f t="shared" si="1"/>
        <v>0</v>
      </c>
      <c r="I30" s="198"/>
      <c r="J30" s="103"/>
      <c r="K30" s="103"/>
    </row>
    <row r="31" spans="1:11" ht="30" customHeight="1" thickBot="1">
      <c r="A31" s="114"/>
      <c r="B31" s="110">
        <v>67</v>
      </c>
      <c r="C31" s="111" t="s">
        <v>19</v>
      </c>
      <c r="D31" s="112">
        <f>SUM(D32)</f>
        <v>44371.75</v>
      </c>
      <c r="E31" s="112">
        <v>102092.39</v>
      </c>
      <c r="F31" s="112">
        <v>102092.39</v>
      </c>
      <c r="G31" s="112">
        <f>G32+0</f>
        <v>55577.48</v>
      </c>
      <c r="H31" s="197">
        <f t="shared" si="1"/>
        <v>125.2541988990743</v>
      </c>
      <c r="I31" s="197">
        <f t="shared" si="2"/>
        <v>54.438416026894856</v>
      </c>
      <c r="J31" s="103"/>
      <c r="K31" s="103"/>
    </row>
    <row r="32" spans="1:11" ht="30" customHeight="1" thickBot="1">
      <c r="A32" s="114"/>
      <c r="B32" s="113" t="s">
        <v>230</v>
      </c>
      <c r="C32" s="111" t="s">
        <v>231</v>
      </c>
      <c r="D32" s="112">
        <f>SUM(D33:D34)</f>
        <v>44371.75</v>
      </c>
      <c r="E32" s="137"/>
      <c r="F32" s="137"/>
      <c r="G32" s="112">
        <f>SUM(G33:G34)</f>
        <v>55577.48</v>
      </c>
      <c r="H32" s="197">
        <f t="shared" si="1"/>
        <v>125.2541988990743</v>
      </c>
      <c r="I32" s="198"/>
      <c r="J32" s="103"/>
      <c r="K32" s="103"/>
    </row>
    <row r="33" spans="1:11" ht="30" customHeight="1" thickBot="1">
      <c r="A33" s="114"/>
      <c r="B33" s="115" t="s">
        <v>232</v>
      </c>
      <c r="C33" s="116" t="s">
        <v>233</v>
      </c>
      <c r="D33" s="117">
        <v>44243.76</v>
      </c>
      <c r="E33" s="138"/>
      <c r="F33" s="138"/>
      <c r="G33" s="117">
        <v>52338.73</v>
      </c>
      <c r="H33" s="197">
        <f t="shared" si="1"/>
        <v>118.29629760219294</v>
      </c>
      <c r="I33" s="198"/>
      <c r="J33" s="103"/>
      <c r="K33" s="103"/>
    </row>
    <row r="34" spans="1:11" ht="30" customHeight="1" thickBot="1">
      <c r="A34" s="114"/>
      <c r="B34" s="115" t="s">
        <v>234</v>
      </c>
      <c r="C34" s="116" t="s">
        <v>235</v>
      </c>
      <c r="D34" s="117">
        <v>127.99</v>
      </c>
      <c r="E34" s="138"/>
      <c r="F34" s="138"/>
      <c r="G34" s="117">
        <v>3238.75</v>
      </c>
      <c r="H34" s="197">
        <f t="shared" si="1"/>
        <v>2530.471130557075</v>
      </c>
      <c r="I34" s="198"/>
      <c r="J34" s="103"/>
      <c r="K34" s="103"/>
    </row>
    <row r="35" spans="1:11">
      <c r="A35" s="292"/>
      <c r="B35" s="293"/>
      <c r="C35" s="293"/>
      <c r="D35" s="293"/>
      <c r="E35" s="293"/>
      <c r="F35" s="293"/>
      <c r="G35" s="293"/>
      <c r="H35" s="293"/>
      <c r="I35" s="293"/>
      <c r="J35" s="103"/>
      <c r="K35" s="103"/>
    </row>
    <row r="36" spans="1:11" ht="15" thickBot="1">
      <c r="A36" s="294"/>
      <c r="B36" s="295"/>
      <c r="C36" s="295"/>
      <c r="D36" s="295"/>
      <c r="E36" s="295"/>
      <c r="F36" s="295"/>
      <c r="G36" s="295"/>
      <c r="H36" s="295"/>
      <c r="I36" s="295"/>
      <c r="J36" s="103"/>
      <c r="K36" s="103"/>
    </row>
    <row r="37" spans="1:11" ht="16.2" thickBot="1">
      <c r="A37" s="281" t="s">
        <v>286</v>
      </c>
      <c r="B37" s="291"/>
      <c r="C37" s="291"/>
      <c r="D37" s="291"/>
      <c r="E37" s="291"/>
      <c r="F37" s="291"/>
      <c r="G37" s="291"/>
      <c r="H37" s="291"/>
      <c r="I37" s="291"/>
      <c r="J37" s="103"/>
      <c r="K37" s="103"/>
    </row>
    <row r="38" spans="1:11" ht="43.8" thickBot="1">
      <c r="A38" s="274" t="s">
        <v>3</v>
      </c>
      <c r="B38" s="274" t="s">
        <v>321</v>
      </c>
      <c r="C38" s="102" t="s">
        <v>205</v>
      </c>
      <c r="D38" s="134" t="s">
        <v>280</v>
      </c>
      <c r="E38" s="134" t="s">
        <v>161</v>
      </c>
      <c r="F38" s="134" t="s">
        <v>162</v>
      </c>
      <c r="G38" s="134" t="s">
        <v>164</v>
      </c>
      <c r="H38" s="134" t="s">
        <v>283</v>
      </c>
      <c r="I38" s="135" t="s">
        <v>284</v>
      </c>
      <c r="J38" s="103"/>
      <c r="K38" s="103"/>
    </row>
    <row r="39" spans="1:11" ht="15" thickBot="1">
      <c r="A39" s="275"/>
      <c r="B39" s="275"/>
      <c r="C39" s="213">
        <v>1</v>
      </c>
      <c r="D39" s="104">
        <v>2</v>
      </c>
      <c r="E39" s="105">
        <v>3</v>
      </c>
      <c r="F39" s="105">
        <v>4</v>
      </c>
      <c r="G39" s="105">
        <v>5</v>
      </c>
      <c r="H39" s="104">
        <v>6</v>
      </c>
      <c r="I39" s="106">
        <v>7</v>
      </c>
      <c r="J39" s="103"/>
      <c r="K39" s="103"/>
    </row>
    <row r="40" spans="1:11" ht="26.4" customHeight="1" thickBot="1">
      <c r="A40" s="276"/>
      <c r="B40" s="276"/>
      <c r="C40" s="203" t="s">
        <v>281</v>
      </c>
      <c r="D40" s="133">
        <f>D41+D84</f>
        <v>378212.32</v>
      </c>
      <c r="E40" s="133">
        <f>E41+E84</f>
        <v>886442.99000000011</v>
      </c>
      <c r="F40" s="133">
        <v>886442.99000000011</v>
      </c>
      <c r="G40" s="133">
        <f>G41+G84</f>
        <v>501194.1</v>
      </c>
      <c r="H40" s="196">
        <f>G40/D40*100</f>
        <v>132.51659808437756</v>
      </c>
      <c r="I40" s="196">
        <f>G40/F40*100</f>
        <v>56.539913525628982</v>
      </c>
      <c r="J40" s="103"/>
    </row>
    <row r="41" spans="1:11" ht="16.2" thickBot="1">
      <c r="A41" s="142">
        <v>3</v>
      </c>
      <c r="B41" s="288" t="s">
        <v>7</v>
      </c>
      <c r="C41" s="290"/>
      <c r="D41" s="108">
        <f>D42+D51+D77+D81</f>
        <v>376728.13</v>
      </c>
      <c r="E41" s="108">
        <f>E42+E51+E81+E77</f>
        <v>876204.24000000011</v>
      </c>
      <c r="F41" s="108">
        <v>876204.24000000011</v>
      </c>
      <c r="G41" s="108">
        <f>SUM(G42+G51+G77+G81)</f>
        <v>497955.35</v>
      </c>
      <c r="H41" s="196">
        <f t="shared" ref="H41:H90" si="3">G41/D41*100</f>
        <v>132.17896683212905</v>
      </c>
      <c r="I41" s="196">
        <f t="shared" ref="I41:I85" si="4">G41/F41*100</f>
        <v>56.830967857448385</v>
      </c>
      <c r="J41" s="103"/>
    </row>
    <row r="42" spans="1:11" ht="16.2" thickBot="1">
      <c r="A42" s="109"/>
      <c r="B42" s="110">
        <v>31</v>
      </c>
      <c r="C42" s="128" t="s">
        <v>8</v>
      </c>
      <c r="D42" s="112">
        <f>D43+D47+D49</f>
        <v>320858.90000000002</v>
      </c>
      <c r="E42" s="112">
        <f>'Posebni dio'!C25+'Posebni dio'!C40+'Posebni dio'!C132+'Posebni dio'!C145+'Posebni dio'!C171+'Posebni dio'!C191+'Posebni dio'!C200</f>
        <v>753840.46000000008</v>
      </c>
      <c r="F42" s="112">
        <f>'Posebni dio'!D25+'Posebni dio'!D40+'Posebni dio'!D132+'Posebni dio'!D145+'Posebni dio'!D171+'Posebni dio'!D191+'Posebni dio'!D200</f>
        <v>753840.46000000008</v>
      </c>
      <c r="G42" s="112">
        <f>G43+G47+G49</f>
        <v>431095.44999999995</v>
      </c>
      <c r="H42" s="196">
        <f t="shared" si="3"/>
        <v>134.3567063279217</v>
      </c>
      <c r="I42" s="196">
        <f t="shared" si="4"/>
        <v>57.186563056060947</v>
      </c>
      <c r="J42" s="103"/>
      <c r="K42" s="103"/>
    </row>
    <row r="43" spans="1:11" ht="16.2" thickBot="1">
      <c r="A43" s="109"/>
      <c r="B43" s="113">
        <v>311</v>
      </c>
      <c r="C43" s="109" t="s">
        <v>236</v>
      </c>
      <c r="D43" s="112">
        <f>D44+0</f>
        <v>264963.05</v>
      </c>
      <c r="E43" s="137"/>
      <c r="F43" s="137"/>
      <c r="G43" s="112">
        <f>SUM(G44:G46)</f>
        <v>357923.31999999995</v>
      </c>
      <c r="H43" s="196">
        <f t="shared" si="3"/>
        <v>135.08423910428263</v>
      </c>
      <c r="I43" s="199"/>
      <c r="J43" s="103"/>
      <c r="K43" s="103"/>
    </row>
    <row r="44" spans="1:11" ht="16.2" thickBot="1">
      <c r="A44" s="109"/>
      <c r="B44" s="115">
        <v>3111</v>
      </c>
      <c r="C44" s="114" t="s">
        <v>170</v>
      </c>
      <c r="D44" s="117">
        <v>264963.05</v>
      </c>
      <c r="E44" s="138"/>
      <c r="F44" s="138"/>
      <c r="G44" s="117">
        <v>352693.74</v>
      </c>
      <c r="H44" s="196">
        <f t="shared" si="3"/>
        <v>133.11053748815164</v>
      </c>
      <c r="I44" s="199"/>
      <c r="J44" s="103"/>
      <c r="K44" s="103"/>
    </row>
    <row r="45" spans="1:11" ht="16.2" thickBot="1">
      <c r="A45" s="109"/>
      <c r="B45" s="115" t="s">
        <v>287</v>
      </c>
      <c r="C45" s="114" t="s">
        <v>188</v>
      </c>
      <c r="D45" s="117">
        <v>0</v>
      </c>
      <c r="E45" s="138"/>
      <c r="F45" s="138"/>
      <c r="G45" s="117">
        <v>3479.23</v>
      </c>
      <c r="H45" s="196" t="e">
        <f t="shared" si="3"/>
        <v>#DIV/0!</v>
      </c>
      <c r="I45" s="199"/>
      <c r="J45" s="103"/>
      <c r="K45" s="103"/>
    </row>
    <row r="46" spans="1:11" ht="16.2" thickBot="1">
      <c r="A46" s="109"/>
      <c r="B46" s="115" t="s">
        <v>288</v>
      </c>
      <c r="C46" s="114" t="s">
        <v>189</v>
      </c>
      <c r="D46" s="117">
        <v>0</v>
      </c>
      <c r="E46" s="138"/>
      <c r="F46" s="138"/>
      <c r="G46" s="117">
        <v>1750.35</v>
      </c>
      <c r="H46" s="196" t="e">
        <f t="shared" si="3"/>
        <v>#DIV/0!</v>
      </c>
      <c r="I46" s="199"/>
      <c r="J46" s="103"/>
      <c r="K46" s="103"/>
    </row>
    <row r="47" spans="1:11" ht="16.2" thickBot="1">
      <c r="A47" s="109"/>
      <c r="B47" s="118" t="s">
        <v>237</v>
      </c>
      <c r="C47" s="129" t="s">
        <v>238</v>
      </c>
      <c r="D47" s="120">
        <f>D48</f>
        <v>12141.44</v>
      </c>
      <c r="E47" s="138"/>
      <c r="F47" s="138"/>
      <c r="G47" s="120">
        <f>G48+0</f>
        <v>14114.73</v>
      </c>
      <c r="H47" s="196">
        <f t="shared" si="3"/>
        <v>116.25252029413313</v>
      </c>
      <c r="I47" s="199"/>
      <c r="J47" s="103"/>
      <c r="K47" s="103"/>
    </row>
    <row r="48" spans="1:11" ht="16.2" thickBot="1">
      <c r="A48" s="109"/>
      <c r="B48" s="115" t="s">
        <v>239</v>
      </c>
      <c r="C48" s="114" t="s">
        <v>238</v>
      </c>
      <c r="D48" s="117">
        <v>12141.44</v>
      </c>
      <c r="E48" s="138"/>
      <c r="F48" s="138"/>
      <c r="G48" s="117">
        <v>14114.73</v>
      </c>
      <c r="H48" s="196">
        <f t="shared" si="3"/>
        <v>116.25252029413313</v>
      </c>
      <c r="I48" s="199"/>
      <c r="J48" s="103"/>
      <c r="K48" s="103"/>
    </row>
    <row r="49" spans="1:11" ht="16.2" thickBot="1">
      <c r="A49" s="109"/>
      <c r="B49" s="113">
        <v>313</v>
      </c>
      <c r="C49" s="109" t="s">
        <v>240</v>
      </c>
      <c r="D49" s="112">
        <f>SUM(D50:D50)</f>
        <v>43754.41</v>
      </c>
      <c r="E49" s="138"/>
      <c r="F49" s="138"/>
      <c r="G49" s="112">
        <f>G50+0</f>
        <v>59057.4</v>
      </c>
      <c r="H49" s="196">
        <f t="shared" si="3"/>
        <v>134.97473740361258</v>
      </c>
      <c r="I49" s="199"/>
      <c r="J49" s="103"/>
      <c r="K49" s="103"/>
    </row>
    <row r="50" spans="1:11" ht="16.2" thickBot="1">
      <c r="A50" s="109"/>
      <c r="B50" s="115">
        <v>3132</v>
      </c>
      <c r="C50" s="114" t="s">
        <v>241</v>
      </c>
      <c r="D50" s="117">
        <v>43754.41</v>
      </c>
      <c r="E50" s="138"/>
      <c r="F50" s="138"/>
      <c r="G50" s="117">
        <v>59057.4</v>
      </c>
      <c r="H50" s="196">
        <f t="shared" si="3"/>
        <v>134.97473740361258</v>
      </c>
      <c r="I50" s="199"/>
      <c r="J50" s="103"/>
      <c r="K50" s="103"/>
    </row>
    <row r="51" spans="1:11" ht="16.2" thickBot="1">
      <c r="A51" s="109"/>
      <c r="B51" s="110">
        <v>32</v>
      </c>
      <c r="C51" s="128" t="s">
        <v>13</v>
      </c>
      <c r="D51" s="112">
        <f>SUM(D52+D57+D64+D72)</f>
        <v>55465.240000000005</v>
      </c>
      <c r="E51" s="112">
        <f>'Posebni dio'!C22+'Posebni dio'!C28+'Posebni dio'!C32+'Posebni dio'!C44+'Posebni dio'!C50+'Posebni dio'!C53+'Posebni dio'!C62+'Posebni dio'!C68+'Posebni dio'!C77+'Posebni dio'!C84+'Posebni dio'!C88+'Posebni dio'!C113+'Posebni dio'!C119+'Posebni dio'!C125+'Posebni dio'!C136+'Posebni dio'!C140+'Posebni dio'!C149+'Posebni dio'!C158+'Posebni dio'!C166+'Posebni dio'!C177+'Posebni dio'!C194+'Posebni dio'!C203+'Posebni dio'!C212+'Posebni dio'!C220</f>
        <v>121608.8</v>
      </c>
      <c r="F51" s="112">
        <v>121608.8</v>
      </c>
      <c r="G51" s="112">
        <f>SUM(G52+G57+G64+G72)</f>
        <v>66421.440000000002</v>
      </c>
      <c r="H51" s="196">
        <f t="shared" si="3"/>
        <v>119.75327250003784</v>
      </c>
      <c r="I51" s="196">
        <f t="shared" si="4"/>
        <v>54.618942050246368</v>
      </c>
      <c r="J51" s="103"/>
      <c r="K51" s="103"/>
    </row>
    <row r="52" spans="1:11" ht="16.2" thickBot="1">
      <c r="A52" s="109"/>
      <c r="B52" s="113">
        <v>321</v>
      </c>
      <c r="C52" s="109" t="s">
        <v>242</v>
      </c>
      <c r="D52" s="112">
        <f>SUM(D53:D56)</f>
        <v>7922.96</v>
      </c>
      <c r="E52" s="137"/>
      <c r="F52" s="137"/>
      <c r="G52" s="112">
        <f>SUM(G53:G56)</f>
        <v>11232.630000000001</v>
      </c>
      <c r="H52" s="196">
        <f t="shared" si="3"/>
        <v>141.77315043872494</v>
      </c>
      <c r="I52" s="199"/>
      <c r="J52" s="103"/>
      <c r="K52" s="103"/>
    </row>
    <row r="53" spans="1:11" ht="16.2" thickBot="1">
      <c r="A53" s="109"/>
      <c r="B53" s="115" t="s">
        <v>243</v>
      </c>
      <c r="C53" s="114" t="s">
        <v>165</v>
      </c>
      <c r="D53" s="117">
        <v>1061.79</v>
      </c>
      <c r="E53" s="138"/>
      <c r="F53" s="138"/>
      <c r="G53" s="117">
        <v>1581.84</v>
      </c>
      <c r="H53" s="196">
        <f t="shared" si="3"/>
        <v>148.9786115898624</v>
      </c>
      <c r="I53" s="199"/>
      <c r="J53" s="103"/>
      <c r="K53" s="103"/>
    </row>
    <row r="54" spans="1:11" ht="16.2" thickBot="1">
      <c r="A54" s="109"/>
      <c r="B54" s="115" t="s">
        <v>244</v>
      </c>
      <c r="C54" s="130" t="s">
        <v>245</v>
      </c>
      <c r="D54" s="117">
        <v>6168.46</v>
      </c>
      <c r="E54" s="138"/>
      <c r="F54" s="138"/>
      <c r="G54" s="117">
        <v>8797.7900000000009</v>
      </c>
      <c r="H54" s="196">
        <f t="shared" si="3"/>
        <v>142.62538786017905</v>
      </c>
      <c r="I54" s="199"/>
      <c r="J54" s="103"/>
      <c r="K54" s="103"/>
    </row>
    <row r="55" spans="1:11" ht="16.2" thickBot="1">
      <c r="A55" s="109"/>
      <c r="B55" s="115" t="s">
        <v>246</v>
      </c>
      <c r="C55" s="130" t="s">
        <v>179</v>
      </c>
      <c r="D55" s="117">
        <v>592.71</v>
      </c>
      <c r="E55" s="138"/>
      <c r="F55" s="138"/>
      <c r="G55" s="117">
        <v>735</v>
      </c>
      <c r="H55" s="196">
        <f t="shared" si="3"/>
        <v>124.00668117629195</v>
      </c>
      <c r="I55" s="199"/>
      <c r="J55" s="103"/>
      <c r="K55" s="103"/>
    </row>
    <row r="56" spans="1:11" ht="16.2" thickBot="1">
      <c r="A56" s="109"/>
      <c r="B56" s="115" t="s">
        <v>247</v>
      </c>
      <c r="C56" s="130" t="s">
        <v>180</v>
      </c>
      <c r="D56" s="117">
        <v>100</v>
      </c>
      <c r="E56" s="138"/>
      <c r="F56" s="138"/>
      <c r="G56" s="117">
        <v>118</v>
      </c>
      <c r="H56" s="196">
        <f t="shared" si="3"/>
        <v>118</v>
      </c>
      <c r="I56" s="199"/>
      <c r="J56" s="103"/>
      <c r="K56" s="103"/>
    </row>
    <row r="57" spans="1:11" ht="16.2" thickBot="1">
      <c r="A57" s="109"/>
      <c r="B57" s="113">
        <v>322</v>
      </c>
      <c r="C57" s="109" t="s">
        <v>248</v>
      </c>
      <c r="D57" s="126">
        <f>SUM(D58:D63)</f>
        <v>19795.810000000001</v>
      </c>
      <c r="E57" s="139"/>
      <c r="F57" s="139"/>
      <c r="G57" s="126">
        <f>SUM(G58:G63)</f>
        <v>19366.560000000001</v>
      </c>
      <c r="H57" s="196">
        <f t="shared" si="3"/>
        <v>97.831611841091629</v>
      </c>
      <c r="I57" s="199"/>
      <c r="J57" s="103"/>
      <c r="K57" s="103"/>
    </row>
    <row r="58" spans="1:11" ht="16.2" thickBot="1">
      <c r="A58" s="109"/>
      <c r="B58" s="115" t="s">
        <v>249</v>
      </c>
      <c r="C58" s="114" t="s">
        <v>166</v>
      </c>
      <c r="D58" s="127">
        <v>2559.1999999999998</v>
      </c>
      <c r="E58" s="140"/>
      <c r="F58" s="140"/>
      <c r="G58" s="127">
        <v>4627.41</v>
      </c>
      <c r="H58" s="196">
        <f t="shared" si="3"/>
        <v>180.81470772116285</v>
      </c>
      <c r="I58" s="199"/>
      <c r="J58" s="103"/>
      <c r="K58" s="103"/>
    </row>
    <row r="59" spans="1:11" ht="16.2" thickBot="1">
      <c r="A59" s="109"/>
      <c r="B59" s="115" t="s">
        <v>250</v>
      </c>
      <c r="C59" s="114" t="s">
        <v>187</v>
      </c>
      <c r="D59" s="127">
        <v>13271.82</v>
      </c>
      <c r="E59" s="140"/>
      <c r="F59" s="140"/>
      <c r="G59" s="127">
        <v>13559.42</v>
      </c>
      <c r="H59" s="196">
        <f t="shared" si="3"/>
        <v>102.1669974427019</v>
      </c>
      <c r="I59" s="199"/>
      <c r="J59" s="103"/>
      <c r="K59" s="103"/>
    </row>
    <row r="60" spans="1:11" ht="16.2" thickBot="1">
      <c r="A60" s="109"/>
      <c r="B60" s="115" t="s">
        <v>251</v>
      </c>
      <c r="C60" s="114" t="s">
        <v>252</v>
      </c>
      <c r="D60" s="127">
        <v>2172.0700000000002</v>
      </c>
      <c r="E60" s="140"/>
      <c r="F60" s="140"/>
      <c r="G60" s="127">
        <v>0</v>
      </c>
      <c r="H60" s="196">
        <f t="shared" si="3"/>
        <v>0</v>
      </c>
      <c r="I60" s="199"/>
      <c r="J60" s="103"/>
      <c r="K60" s="103"/>
    </row>
    <row r="61" spans="1:11" ht="16.2" thickBot="1">
      <c r="A61" s="109"/>
      <c r="B61" s="115" t="s">
        <v>253</v>
      </c>
      <c r="C61" s="130" t="s">
        <v>181</v>
      </c>
      <c r="D61" s="127">
        <v>1052.2</v>
      </c>
      <c r="E61" s="140"/>
      <c r="F61" s="140"/>
      <c r="G61" s="127">
        <v>833.79</v>
      </c>
      <c r="H61" s="196">
        <f t="shared" si="3"/>
        <v>79.242539441170877</v>
      </c>
      <c r="I61" s="199"/>
      <c r="J61" s="103"/>
      <c r="K61" s="103"/>
    </row>
    <row r="62" spans="1:11" ht="16.2" thickBot="1">
      <c r="A62" s="109"/>
      <c r="B62" s="115" t="s">
        <v>254</v>
      </c>
      <c r="C62" s="130" t="s">
        <v>182</v>
      </c>
      <c r="D62" s="127">
        <v>663.04</v>
      </c>
      <c r="E62" s="140"/>
      <c r="F62" s="140"/>
      <c r="G62" s="127">
        <v>176.25</v>
      </c>
      <c r="H62" s="196">
        <f t="shared" si="3"/>
        <v>26.582106660231663</v>
      </c>
      <c r="I62" s="199"/>
      <c r="J62" s="103"/>
      <c r="K62" s="103"/>
    </row>
    <row r="63" spans="1:11" ht="16.2" thickBot="1">
      <c r="A63" s="109"/>
      <c r="B63" s="115" t="s">
        <v>255</v>
      </c>
      <c r="C63" s="130" t="s">
        <v>183</v>
      </c>
      <c r="D63" s="127">
        <v>77.48</v>
      </c>
      <c r="E63" s="140"/>
      <c r="F63" s="140"/>
      <c r="G63" s="127">
        <v>169.69</v>
      </c>
      <c r="H63" s="196">
        <f t="shared" si="3"/>
        <v>219.01135776974701</v>
      </c>
      <c r="I63" s="199"/>
      <c r="J63" s="103"/>
      <c r="K63" s="103"/>
    </row>
    <row r="64" spans="1:11" ht="16.2" thickBot="1">
      <c r="A64" s="109"/>
      <c r="B64" s="123">
        <v>323</v>
      </c>
      <c r="C64" s="110" t="s">
        <v>256</v>
      </c>
      <c r="D64" s="112">
        <f>SUM(D65:D71)</f>
        <v>24442.240000000002</v>
      </c>
      <c r="E64" s="137"/>
      <c r="F64" s="137"/>
      <c r="G64" s="112">
        <f>SUM(G65:G71)</f>
        <v>32758.100000000002</v>
      </c>
      <c r="H64" s="196">
        <f t="shared" si="3"/>
        <v>134.02249548322905</v>
      </c>
      <c r="I64" s="199"/>
      <c r="J64" s="103"/>
      <c r="K64" s="103"/>
    </row>
    <row r="65" spans="1:11" ht="16.2" thickBot="1">
      <c r="A65" s="109"/>
      <c r="B65" s="124" t="s">
        <v>257</v>
      </c>
      <c r="C65" s="131" t="s">
        <v>177</v>
      </c>
      <c r="D65" s="117">
        <v>17870.099999999999</v>
      </c>
      <c r="E65" s="138"/>
      <c r="F65" s="138"/>
      <c r="G65" s="117">
        <v>21013.14</v>
      </c>
      <c r="H65" s="196">
        <f t="shared" si="3"/>
        <v>117.5882619571239</v>
      </c>
      <c r="I65" s="199"/>
      <c r="J65" s="103"/>
      <c r="K65" s="103"/>
    </row>
    <row r="66" spans="1:11" ht="16.2" thickBot="1">
      <c r="A66" s="109"/>
      <c r="B66" s="124" t="s">
        <v>258</v>
      </c>
      <c r="C66" s="131" t="s">
        <v>167</v>
      </c>
      <c r="D66" s="117">
        <v>844.82</v>
      </c>
      <c r="E66" s="138"/>
      <c r="F66" s="138"/>
      <c r="G66" s="117">
        <v>1935.15</v>
      </c>
      <c r="H66" s="196">
        <f t="shared" si="3"/>
        <v>229.06062829951944</v>
      </c>
      <c r="I66" s="199"/>
      <c r="J66" s="103"/>
      <c r="K66" s="103"/>
    </row>
    <row r="67" spans="1:11" ht="16.2" thickBot="1">
      <c r="A67" s="109"/>
      <c r="B67" s="124" t="s">
        <v>259</v>
      </c>
      <c r="C67" s="131" t="s">
        <v>184</v>
      </c>
      <c r="D67" s="117">
        <v>939.75</v>
      </c>
      <c r="E67" s="138"/>
      <c r="F67" s="138"/>
      <c r="G67" s="117">
        <v>1615.22</v>
      </c>
      <c r="H67" s="196">
        <f t="shared" si="3"/>
        <v>171.87762702846504</v>
      </c>
      <c r="I67" s="199"/>
      <c r="J67" s="103"/>
      <c r="K67" s="103"/>
    </row>
    <row r="68" spans="1:11" ht="16.2" thickBot="1">
      <c r="A68" s="109"/>
      <c r="B68" s="124">
        <v>3236</v>
      </c>
      <c r="C68" s="131" t="s">
        <v>185</v>
      </c>
      <c r="D68" s="117">
        <v>0</v>
      </c>
      <c r="E68" s="138"/>
      <c r="F68" s="138"/>
      <c r="G68" s="117">
        <v>1657.5</v>
      </c>
      <c r="H68" s="196" t="e">
        <f t="shared" si="3"/>
        <v>#DIV/0!</v>
      </c>
      <c r="I68" s="199"/>
      <c r="J68" s="103"/>
      <c r="K68" s="103"/>
    </row>
    <row r="69" spans="1:11" ht="16.2" thickBot="1">
      <c r="A69" s="109"/>
      <c r="B69" s="124">
        <v>3237</v>
      </c>
      <c r="C69" s="131" t="s">
        <v>174</v>
      </c>
      <c r="D69" s="117">
        <v>2939.08</v>
      </c>
      <c r="E69" s="138"/>
      <c r="F69" s="138"/>
      <c r="G69" s="117">
        <v>5114.96</v>
      </c>
      <c r="H69" s="196">
        <f t="shared" si="3"/>
        <v>174.03269050178969</v>
      </c>
      <c r="I69" s="199"/>
      <c r="J69" s="103"/>
      <c r="K69" s="103"/>
    </row>
    <row r="70" spans="1:11" ht="16.2" thickBot="1">
      <c r="A70" s="109"/>
      <c r="B70" s="124" t="s">
        <v>260</v>
      </c>
      <c r="C70" s="131" t="s">
        <v>186</v>
      </c>
      <c r="D70" s="117">
        <v>1848.49</v>
      </c>
      <c r="E70" s="138"/>
      <c r="F70" s="138"/>
      <c r="G70" s="117">
        <v>1395.45</v>
      </c>
      <c r="H70" s="196">
        <f t="shared" si="3"/>
        <v>75.491346991328058</v>
      </c>
      <c r="I70" s="199"/>
      <c r="J70" s="103"/>
      <c r="K70" s="103"/>
    </row>
    <row r="71" spans="1:11" ht="16.2" thickBot="1">
      <c r="A71" s="109"/>
      <c r="B71" s="124" t="s">
        <v>261</v>
      </c>
      <c r="C71" s="131" t="s">
        <v>168</v>
      </c>
      <c r="D71" s="117">
        <v>0</v>
      </c>
      <c r="E71" s="138"/>
      <c r="F71" s="138"/>
      <c r="G71" s="117">
        <v>26.68</v>
      </c>
      <c r="H71" s="196" t="e">
        <f t="shared" si="3"/>
        <v>#DIV/0!</v>
      </c>
      <c r="I71" s="199"/>
      <c r="J71" s="103"/>
      <c r="K71" s="103"/>
    </row>
    <row r="72" spans="1:11" ht="16.2" thickBot="1">
      <c r="A72" s="109"/>
      <c r="B72" s="123">
        <v>329</v>
      </c>
      <c r="C72" s="110" t="s">
        <v>169</v>
      </c>
      <c r="D72" s="112">
        <f>SUM(D73:D76)</f>
        <v>3304.23</v>
      </c>
      <c r="E72" s="137"/>
      <c r="F72" s="137"/>
      <c r="G72" s="112">
        <f>SUM(G73:G76)</f>
        <v>3064.15</v>
      </c>
      <c r="H72" s="196">
        <f t="shared" si="3"/>
        <v>92.734161968143866</v>
      </c>
      <c r="I72" s="199"/>
      <c r="J72" s="103"/>
      <c r="K72" s="103"/>
    </row>
    <row r="73" spans="1:11" ht="16.2" thickBot="1">
      <c r="A73" s="109"/>
      <c r="B73" s="124" t="s">
        <v>262</v>
      </c>
      <c r="C73" s="131" t="s">
        <v>263</v>
      </c>
      <c r="D73" s="117">
        <v>834.4</v>
      </c>
      <c r="E73" s="138"/>
      <c r="F73" s="138"/>
      <c r="G73" s="117">
        <v>0</v>
      </c>
      <c r="H73" s="196">
        <f t="shared" si="3"/>
        <v>0</v>
      </c>
      <c r="I73" s="199"/>
      <c r="J73" s="103"/>
      <c r="K73" s="103"/>
    </row>
    <row r="74" spans="1:11" ht="16.2" thickBot="1">
      <c r="A74" s="109"/>
      <c r="B74" s="124">
        <v>3294</v>
      </c>
      <c r="C74" s="131" t="s">
        <v>264</v>
      </c>
      <c r="D74" s="117">
        <v>133.09</v>
      </c>
      <c r="E74" s="138"/>
      <c r="F74" s="138"/>
      <c r="G74" s="117">
        <v>150</v>
      </c>
      <c r="H74" s="196">
        <f t="shared" si="3"/>
        <v>112.70568788038169</v>
      </c>
      <c r="I74" s="199"/>
      <c r="J74" s="103"/>
      <c r="K74" s="103"/>
    </row>
    <row r="75" spans="1:11" ht="16.2" thickBot="1">
      <c r="A75" s="109"/>
      <c r="B75" s="124">
        <v>3295</v>
      </c>
      <c r="C75" s="131" t="s">
        <v>190</v>
      </c>
      <c r="D75" s="117">
        <v>952</v>
      </c>
      <c r="E75" s="138"/>
      <c r="F75" s="138"/>
      <c r="G75" s="117">
        <v>1332</v>
      </c>
      <c r="H75" s="196">
        <f t="shared" si="3"/>
        <v>139.9159663865546</v>
      </c>
      <c r="I75" s="199"/>
      <c r="J75" s="103"/>
      <c r="K75" s="103"/>
    </row>
    <row r="76" spans="1:11" ht="16.2" thickBot="1">
      <c r="A76" s="109"/>
      <c r="B76" s="124" t="s">
        <v>265</v>
      </c>
      <c r="C76" s="131" t="s">
        <v>169</v>
      </c>
      <c r="D76" s="117">
        <v>1384.74</v>
      </c>
      <c r="E76" s="138"/>
      <c r="F76" s="138"/>
      <c r="G76" s="117">
        <v>1582.15</v>
      </c>
      <c r="H76" s="196">
        <f t="shared" si="3"/>
        <v>114.25610583936334</v>
      </c>
      <c r="I76" s="199"/>
      <c r="J76" s="103"/>
      <c r="K76" s="103"/>
    </row>
    <row r="77" spans="1:11" ht="16.2" thickBot="1">
      <c r="A77" s="109"/>
      <c r="B77" s="110">
        <v>34</v>
      </c>
      <c r="C77" s="128" t="s">
        <v>37</v>
      </c>
      <c r="D77" s="112">
        <f>SUM(D78+0)</f>
        <v>170.01</v>
      </c>
      <c r="E77" s="112">
        <f>'Posebni dio'!C63+'Posebni dio'!C105</f>
        <v>520.98</v>
      </c>
      <c r="F77" s="112">
        <v>520.98</v>
      </c>
      <c r="G77" s="112">
        <f>G78+0</f>
        <v>208.96</v>
      </c>
      <c r="H77" s="196">
        <f t="shared" si="3"/>
        <v>122.91041703429211</v>
      </c>
      <c r="I77" s="196">
        <f t="shared" si="4"/>
        <v>40.109025298475949</v>
      </c>
      <c r="J77" s="103"/>
      <c r="K77" s="103"/>
    </row>
    <row r="78" spans="1:11" ht="16.2" thickBot="1">
      <c r="A78" s="109"/>
      <c r="B78" s="123">
        <v>343</v>
      </c>
      <c r="C78" s="110" t="s">
        <v>266</v>
      </c>
      <c r="D78" s="112">
        <f>SUM(D79:D80)</f>
        <v>170.01</v>
      </c>
      <c r="E78" s="137"/>
      <c r="F78" s="137"/>
      <c r="G78" s="112">
        <f>SUM(G79:G80)</f>
        <v>208.96</v>
      </c>
      <c r="H78" s="196">
        <f t="shared" si="3"/>
        <v>122.91041703429211</v>
      </c>
      <c r="I78" s="199"/>
      <c r="J78" s="103"/>
      <c r="K78" s="103"/>
    </row>
    <row r="79" spans="1:11" ht="16.2" thickBot="1">
      <c r="A79" s="109"/>
      <c r="B79" s="124" t="s">
        <v>267</v>
      </c>
      <c r="C79" s="131" t="s">
        <v>268</v>
      </c>
      <c r="D79" s="117">
        <v>169.09</v>
      </c>
      <c r="E79" s="138"/>
      <c r="F79" s="138"/>
      <c r="G79" s="117">
        <f>'Posebni dio'!E106+0</f>
        <v>208.96</v>
      </c>
      <c r="H79" s="196">
        <f t="shared" si="3"/>
        <v>123.57915902773671</v>
      </c>
      <c r="I79" s="199"/>
      <c r="J79" s="103"/>
      <c r="K79" s="103"/>
    </row>
    <row r="80" spans="1:11" ht="16.2" thickBot="1">
      <c r="A80" s="109"/>
      <c r="B80" s="124">
        <v>3433</v>
      </c>
      <c r="C80" s="131" t="s">
        <v>269</v>
      </c>
      <c r="D80" s="117">
        <v>0.92</v>
      </c>
      <c r="E80" s="138"/>
      <c r="F80" s="138"/>
      <c r="G80" s="117">
        <v>0</v>
      </c>
      <c r="H80" s="196">
        <f t="shared" si="3"/>
        <v>0</v>
      </c>
      <c r="I80" s="199"/>
      <c r="J80" s="103"/>
      <c r="K80" s="103"/>
    </row>
    <row r="81" spans="1:11" ht="16.2" thickBot="1">
      <c r="A81" s="109"/>
      <c r="B81" s="110" t="s">
        <v>270</v>
      </c>
      <c r="C81" s="128" t="s">
        <v>38</v>
      </c>
      <c r="D81" s="112">
        <f>D82</f>
        <v>233.98</v>
      </c>
      <c r="E81" s="112">
        <f>'Posebni dio'!C162+0</f>
        <v>234</v>
      </c>
      <c r="F81" s="112">
        <v>234</v>
      </c>
      <c r="G81" s="112">
        <f>G82+0</f>
        <v>229.5</v>
      </c>
      <c r="H81" s="196">
        <f t="shared" si="3"/>
        <v>98.085306436447567</v>
      </c>
      <c r="I81" s="196">
        <f t="shared" si="4"/>
        <v>98.076923076923066</v>
      </c>
      <c r="J81" s="103"/>
      <c r="K81" s="103"/>
    </row>
    <row r="82" spans="1:11" ht="16.2" thickBot="1">
      <c r="A82" s="109"/>
      <c r="B82" s="123">
        <v>381</v>
      </c>
      <c r="C82" s="110" t="s">
        <v>227</v>
      </c>
      <c r="D82" s="112">
        <f>D83</f>
        <v>233.98</v>
      </c>
      <c r="E82" s="137"/>
      <c r="F82" s="137"/>
      <c r="G82" s="112">
        <f>G83+0</f>
        <v>229.5</v>
      </c>
      <c r="H82" s="196">
        <f t="shared" si="3"/>
        <v>98.085306436447567</v>
      </c>
      <c r="I82" s="199"/>
      <c r="J82" s="103"/>
      <c r="K82" s="103"/>
    </row>
    <row r="83" spans="1:11" ht="16.2" thickBot="1">
      <c r="A83" s="109"/>
      <c r="B83" s="124">
        <v>3812</v>
      </c>
      <c r="C83" s="131" t="s">
        <v>204</v>
      </c>
      <c r="D83" s="117">
        <v>233.98</v>
      </c>
      <c r="E83" s="138"/>
      <c r="F83" s="138"/>
      <c r="G83" s="117">
        <f>'Posebni dio'!E163+0</f>
        <v>229.5</v>
      </c>
      <c r="H83" s="196">
        <f t="shared" si="3"/>
        <v>98.085306436447567</v>
      </c>
      <c r="I83" s="199"/>
      <c r="J83" s="103"/>
      <c r="K83" s="103"/>
    </row>
    <row r="84" spans="1:11" ht="16.2" thickBot="1">
      <c r="A84" s="187">
        <v>4</v>
      </c>
      <c r="B84" s="288" t="s">
        <v>9</v>
      </c>
      <c r="C84" s="289"/>
      <c r="D84" s="133">
        <f>D85</f>
        <v>1484.19</v>
      </c>
      <c r="E84" s="133">
        <f t="shared" ref="E84" si="5">E85</f>
        <v>10238.75</v>
      </c>
      <c r="F84" s="133">
        <v>10238.75</v>
      </c>
      <c r="G84" s="133">
        <f>G85+0</f>
        <v>3238.75</v>
      </c>
      <c r="H84" s="196">
        <f t="shared" si="3"/>
        <v>218.21667037239166</v>
      </c>
      <c r="I84" s="196">
        <f t="shared" si="4"/>
        <v>31.632279330973017</v>
      </c>
      <c r="J84" s="103"/>
      <c r="K84" s="103"/>
    </row>
    <row r="85" spans="1:11" ht="16.2" thickBot="1">
      <c r="A85" s="109"/>
      <c r="B85" s="110">
        <v>42</v>
      </c>
      <c r="C85" s="128" t="s">
        <v>271</v>
      </c>
      <c r="D85" s="112">
        <f>D86+D89</f>
        <v>1484.19</v>
      </c>
      <c r="E85" s="112">
        <f>'Posebni dio'!C55+'Posebni dio'!C79+'Posebni dio'!C109+'Posebni dio'!C155+'Posebni dio'!C186+'Posebni dio'!C209+'Posebni dio'!C223</f>
        <v>10238.75</v>
      </c>
      <c r="F85" s="112">
        <v>10238.75</v>
      </c>
      <c r="G85" s="112">
        <f>G86+G89</f>
        <v>3238.75</v>
      </c>
      <c r="H85" s="196">
        <f t="shared" si="3"/>
        <v>218.21667037239166</v>
      </c>
      <c r="I85" s="196">
        <f t="shared" si="4"/>
        <v>31.632279330973017</v>
      </c>
      <c r="J85" s="103"/>
      <c r="K85" s="103"/>
    </row>
    <row r="86" spans="1:11" ht="16.2" thickBot="1">
      <c r="A86" s="109"/>
      <c r="B86" s="113">
        <v>422</v>
      </c>
      <c r="C86" s="109" t="s">
        <v>272</v>
      </c>
      <c r="D86" s="112">
        <f>SUM(D87:D88)</f>
        <v>1484.19</v>
      </c>
      <c r="E86" s="137"/>
      <c r="F86" s="137"/>
      <c r="G86" s="112">
        <f>SUM(G87:G88)</f>
        <v>3238.75</v>
      </c>
      <c r="H86" s="196">
        <f t="shared" si="3"/>
        <v>218.21667037239166</v>
      </c>
      <c r="I86" s="199"/>
      <c r="J86" s="103"/>
      <c r="K86" s="103"/>
    </row>
    <row r="87" spans="1:11" ht="16.2" thickBot="1">
      <c r="A87" s="109"/>
      <c r="B87" s="115" t="s">
        <v>273</v>
      </c>
      <c r="C87" s="114" t="s">
        <v>274</v>
      </c>
      <c r="D87" s="117">
        <v>1484.19</v>
      </c>
      <c r="E87" s="138"/>
      <c r="F87" s="138"/>
      <c r="G87" s="117">
        <v>0</v>
      </c>
      <c r="H87" s="196">
        <f t="shared" si="3"/>
        <v>0</v>
      </c>
      <c r="I87" s="199"/>
      <c r="J87" s="103"/>
      <c r="K87" s="103"/>
    </row>
    <row r="88" spans="1:11" ht="16.2" thickBot="1">
      <c r="A88" s="109"/>
      <c r="B88" s="115">
        <v>4223</v>
      </c>
      <c r="C88" s="131" t="s">
        <v>176</v>
      </c>
      <c r="D88" s="117">
        <v>0</v>
      </c>
      <c r="E88" s="138"/>
      <c r="F88" s="138"/>
      <c r="G88" s="117">
        <f>'Posebni dio'!E110+0</f>
        <v>3238.75</v>
      </c>
      <c r="H88" s="196" t="e">
        <f t="shared" si="3"/>
        <v>#DIV/0!</v>
      </c>
      <c r="I88" s="199"/>
      <c r="J88" s="103"/>
      <c r="K88" s="103"/>
    </row>
    <row r="89" spans="1:11" ht="16.2" thickBot="1">
      <c r="A89" s="109"/>
      <c r="B89" s="118" t="s">
        <v>275</v>
      </c>
      <c r="C89" s="132" t="s">
        <v>276</v>
      </c>
      <c r="D89" s="120">
        <f>D90</f>
        <v>0</v>
      </c>
      <c r="E89" s="141"/>
      <c r="F89" s="141"/>
      <c r="G89" s="120">
        <f>G90+0</f>
        <v>0</v>
      </c>
      <c r="H89" s="196" t="e">
        <f t="shared" si="3"/>
        <v>#DIV/0!</v>
      </c>
      <c r="I89" s="199"/>
      <c r="J89" s="103"/>
      <c r="K89" s="103"/>
    </row>
    <row r="90" spans="1:11" ht="16.2" thickBot="1">
      <c r="A90" s="114"/>
      <c r="B90" s="115" t="s">
        <v>277</v>
      </c>
      <c r="C90" s="131" t="s">
        <v>278</v>
      </c>
      <c r="D90" s="117">
        <v>0</v>
      </c>
      <c r="E90" s="138"/>
      <c r="F90" s="138"/>
      <c r="G90" s="117">
        <v>0</v>
      </c>
      <c r="H90" s="196" t="e">
        <f t="shared" si="3"/>
        <v>#DIV/0!</v>
      </c>
      <c r="I90" s="199"/>
      <c r="J90" s="103"/>
      <c r="K90" s="103"/>
    </row>
    <row r="91" spans="1:11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</row>
    <row r="92" spans="1:11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</row>
    <row r="93" spans="1:11" ht="25.2" customHeight="1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</row>
    <row r="94" spans="1:11">
      <c r="A94" s="103"/>
      <c r="B94" s="103"/>
      <c r="C94" s="103"/>
      <c r="D94" s="103"/>
      <c r="E94" s="103"/>
      <c r="F94" s="103"/>
      <c r="G94" s="103"/>
      <c r="H94" s="103"/>
      <c r="I94" s="103"/>
      <c r="J94" s="103"/>
    </row>
    <row r="95" spans="1:11">
      <c r="A95" s="103"/>
      <c r="B95" s="103"/>
      <c r="C95" s="103"/>
      <c r="D95" s="103"/>
      <c r="E95" s="103"/>
      <c r="F95" s="103"/>
      <c r="G95" s="103"/>
      <c r="H95" s="103"/>
      <c r="I95" s="103"/>
      <c r="J95" s="103"/>
    </row>
    <row r="96" spans="1:11">
      <c r="A96" s="103"/>
      <c r="B96" s="103"/>
      <c r="C96" s="103"/>
      <c r="D96" s="103"/>
      <c r="E96" s="103"/>
      <c r="F96" s="103"/>
      <c r="G96" s="103"/>
      <c r="H96" s="103"/>
      <c r="I96" s="103"/>
      <c r="J96" s="103"/>
    </row>
    <row r="97" spans="1:10">
      <c r="A97" s="103"/>
      <c r="B97" s="103"/>
      <c r="C97" s="103"/>
      <c r="D97" s="103"/>
      <c r="E97" s="103"/>
      <c r="F97" s="103"/>
      <c r="G97" s="103"/>
      <c r="H97" s="103"/>
      <c r="I97" s="103"/>
      <c r="J97" s="103"/>
    </row>
    <row r="98" spans="1:10" ht="24.6" customHeight="1">
      <c r="A98" s="103"/>
      <c r="B98" s="103"/>
      <c r="C98" s="103"/>
      <c r="D98" s="103"/>
      <c r="E98" s="103"/>
      <c r="F98" s="103"/>
      <c r="G98" s="103"/>
      <c r="H98" s="103"/>
      <c r="I98" s="103"/>
      <c r="J98" s="103"/>
    </row>
    <row r="99" spans="1:10">
      <c r="A99" s="103"/>
      <c r="B99" s="103"/>
      <c r="C99" s="103"/>
      <c r="D99" s="103"/>
      <c r="E99" s="103"/>
      <c r="F99" s="103"/>
      <c r="G99" s="103"/>
      <c r="H99" s="103"/>
      <c r="I99" s="103"/>
      <c r="J99" s="103"/>
    </row>
    <row r="100" spans="1:10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</row>
    <row r="101" spans="1:10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</row>
    <row r="102" spans="1:10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</row>
    <row r="103" spans="1:10">
      <c r="J103" s="103"/>
    </row>
    <row r="104" spans="1:10">
      <c r="J104" s="103"/>
    </row>
    <row r="105" spans="1:10">
      <c r="J105" s="103"/>
    </row>
  </sheetData>
  <mergeCells count="17">
    <mergeCell ref="B11:C11"/>
    <mergeCell ref="B84:C84"/>
    <mergeCell ref="B41:C41"/>
    <mergeCell ref="A37:I37"/>
    <mergeCell ref="A35:I35"/>
    <mergeCell ref="A36:I36"/>
    <mergeCell ref="A38:A40"/>
    <mergeCell ref="B38:B40"/>
    <mergeCell ref="A8:A10"/>
    <mergeCell ref="B8:B10"/>
    <mergeCell ref="A2:I2"/>
    <mergeCell ref="A1:I1"/>
    <mergeCell ref="A3:I3"/>
    <mergeCell ref="A7:I7"/>
    <mergeCell ref="A6:I6"/>
    <mergeCell ref="A5:I5"/>
    <mergeCell ref="A4:I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2" fitToHeight="0" orientation="portrait" r:id="rId1"/>
  <ignoredErrors>
    <ignoredError sqref="B13:B18 B26:B27 B30 B32:B34 B46:B48 B53:B56 B58:B63 B65:B67 B70:B71 B73 B76 B79 B81 B87 B45 B89:B90" numberStoredAsText="1"/>
    <ignoredError sqref="E41:E42 E81 E85 G83" formula="1"/>
    <ignoredError sqref="D16" formulaRange="1"/>
    <ignoredError sqref="H45:H46 H88:H90 H71 H68 H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1"/>
  <sheetViews>
    <sheetView workbookViewId="0">
      <selection activeCell="C41" sqref="C41"/>
    </sheetView>
  </sheetViews>
  <sheetFormatPr defaultRowHeight="14.4"/>
  <cols>
    <col min="1" max="1" width="4" customWidth="1"/>
    <col min="2" max="2" width="9" bestFit="1" customWidth="1"/>
    <col min="3" max="3" width="57.6640625" bestFit="1" customWidth="1"/>
    <col min="4" max="4" width="15.109375" bestFit="1" customWidth="1"/>
    <col min="5" max="6" width="12.6640625" bestFit="1" customWidth="1"/>
    <col min="7" max="7" width="15.109375" bestFit="1" customWidth="1"/>
    <col min="8" max="8" width="9.21875" customWidth="1"/>
    <col min="9" max="10" width="9.44140625" bestFit="1" customWidth="1"/>
    <col min="11" max="11" width="30" customWidth="1"/>
    <col min="12" max="12" width="36" bestFit="1" customWidth="1"/>
    <col min="13" max="13" width="11.6640625" bestFit="1" customWidth="1"/>
  </cols>
  <sheetData>
    <row r="1" spans="1:11" ht="18" customHeight="1" thickBot="1">
      <c r="A1" s="302" t="s">
        <v>148</v>
      </c>
      <c r="B1" s="303"/>
      <c r="C1" s="303"/>
      <c r="D1" s="303"/>
      <c r="E1" s="303"/>
      <c r="F1" s="303"/>
      <c r="G1" s="303"/>
      <c r="H1" s="303"/>
      <c r="I1" s="304"/>
      <c r="J1" s="145"/>
    </row>
    <row r="2" spans="1:11" ht="18" customHeight="1" thickBot="1">
      <c r="A2" s="302" t="s">
        <v>199</v>
      </c>
      <c r="B2" s="305"/>
      <c r="C2" s="305"/>
      <c r="D2" s="305"/>
      <c r="E2" s="305"/>
      <c r="F2" s="305"/>
      <c r="G2" s="305"/>
      <c r="H2" s="305"/>
      <c r="I2" s="306"/>
      <c r="J2" s="145"/>
    </row>
    <row r="3" spans="1:11" ht="15" thickBot="1">
      <c r="A3" s="307"/>
      <c r="B3" s="303"/>
      <c r="C3" s="303"/>
      <c r="D3" s="303"/>
      <c r="E3" s="303"/>
      <c r="F3" s="303"/>
      <c r="G3" s="303"/>
      <c r="H3" s="303"/>
      <c r="I3" s="304"/>
      <c r="J3" s="145"/>
    </row>
    <row r="4" spans="1:11" ht="16.2" thickBot="1">
      <c r="A4" s="299" t="s">
        <v>316</v>
      </c>
      <c r="B4" s="300"/>
      <c r="C4" s="300"/>
      <c r="D4" s="300"/>
      <c r="E4" s="300"/>
      <c r="F4" s="300"/>
      <c r="G4" s="300"/>
      <c r="H4" s="300"/>
      <c r="I4" s="301"/>
      <c r="J4" s="145"/>
    </row>
    <row r="5" spans="1:11" ht="18" customHeight="1" thickBot="1">
      <c r="A5" s="308" t="s">
        <v>289</v>
      </c>
      <c r="B5" s="309"/>
      <c r="C5" s="309"/>
      <c r="D5" s="309"/>
      <c r="E5" s="309"/>
      <c r="F5" s="309"/>
      <c r="G5" s="309"/>
      <c r="H5" s="309"/>
      <c r="I5" s="310"/>
      <c r="J5" s="146"/>
    </row>
    <row r="6" spans="1:11" ht="15" customHeight="1" thickBot="1">
      <c r="A6" s="296"/>
      <c r="B6" s="297"/>
      <c r="C6" s="297"/>
      <c r="D6" s="297"/>
      <c r="E6" s="297"/>
      <c r="F6" s="297"/>
      <c r="G6" s="297"/>
      <c r="H6" s="297"/>
      <c r="I6" s="298"/>
      <c r="J6" s="145"/>
      <c r="K6" s="38"/>
    </row>
    <row r="7" spans="1:11" ht="16.2" thickBot="1">
      <c r="A7" s="299" t="s">
        <v>285</v>
      </c>
      <c r="B7" s="300"/>
      <c r="C7" s="300"/>
      <c r="D7" s="300"/>
      <c r="E7" s="300"/>
      <c r="F7" s="300"/>
      <c r="G7" s="300"/>
      <c r="H7" s="300"/>
      <c r="I7" s="301"/>
    </row>
    <row r="8" spans="1:11" ht="15" thickBot="1">
      <c r="A8" s="311">
        <v>1</v>
      </c>
      <c r="B8" s="312"/>
      <c r="C8" s="313"/>
      <c r="D8" s="151">
        <v>2</v>
      </c>
      <c r="E8" s="151" t="s">
        <v>309</v>
      </c>
      <c r="F8" s="151" t="s">
        <v>310</v>
      </c>
      <c r="G8" s="151" t="s">
        <v>311</v>
      </c>
      <c r="H8" s="152" t="s">
        <v>312</v>
      </c>
      <c r="I8" s="152" t="s">
        <v>313</v>
      </c>
    </row>
    <row r="9" spans="1:11" ht="43.8" thickBot="1">
      <c r="A9" s="317" t="s">
        <v>319</v>
      </c>
      <c r="B9" s="318"/>
      <c r="C9" s="65" t="s">
        <v>315</v>
      </c>
      <c r="D9" s="143" t="s">
        <v>280</v>
      </c>
      <c r="E9" s="143" t="s">
        <v>161</v>
      </c>
      <c r="F9" s="143" t="s">
        <v>162</v>
      </c>
      <c r="G9" s="143" t="s">
        <v>164</v>
      </c>
      <c r="H9" s="144" t="s">
        <v>307</v>
      </c>
      <c r="I9" s="144" t="s">
        <v>308</v>
      </c>
      <c r="J9" s="16"/>
    </row>
    <row r="10" spans="1:11" ht="19.95" customHeight="1" thickBot="1">
      <c r="A10" s="319"/>
      <c r="B10" s="320"/>
      <c r="C10" s="202" t="s">
        <v>320</v>
      </c>
      <c r="D10" s="64">
        <f>D11+D13+D15+D18+D24</f>
        <v>384195.26</v>
      </c>
      <c r="E10" s="64">
        <f>E11+E13+E15+E18+E24</f>
        <v>885989.95000000007</v>
      </c>
      <c r="F10" s="64">
        <f>F11+F13+F15+F18+F24</f>
        <v>885989.95000000007</v>
      </c>
      <c r="G10" s="64">
        <f>SUM(G11+G13+G15+G18+G24)</f>
        <v>435671.97</v>
      </c>
      <c r="H10" s="191">
        <f>G10/D10*100</f>
        <v>113.39858019070823</v>
      </c>
      <c r="I10" s="191">
        <f>G10/F10*100</f>
        <v>49.173466358168049</v>
      </c>
      <c r="J10" s="16"/>
    </row>
    <row r="11" spans="1:11" ht="19.95" customHeight="1" thickBot="1">
      <c r="A11" s="50">
        <v>1</v>
      </c>
      <c r="B11" s="147"/>
      <c r="C11" s="57" t="s">
        <v>5</v>
      </c>
      <c r="D11" s="52">
        <f>D12+0</f>
        <v>6776.48</v>
      </c>
      <c r="E11" s="52">
        <f>E12+0</f>
        <v>34718.639999999999</v>
      </c>
      <c r="F11" s="52">
        <f>F12+0</f>
        <v>34718.639999999999</v>
      </c>
      <c r="G11" s="52">
        <f>G12+0</f>
        <v>15547.65</v>
      </c>
      <c r="H11" s="192">
        <f t="shared" ref="H11:H25" si="0">G11/D11*100</f>
        <v>229.43548863126583</v>
      </c>
      <c r="I11" s="192">
        <f t="shared" ref="I11:I25" si="1">G11/F11*100</f>
        <v>44.781852054112719</v>
      </c>
      <c r="J11" s="16"/>
    </row>
    <row r="12" spans="1:11" ht="19.95" customHeight="1" thickBot="1">
      <c r="A12" s="55"/>
      <c r="B12" s="148" t="s">
        <v>295</v>
      </c>
      <c r="C12" s="55" t="s">
        <v>5</v>
      </c>
      <c r="D12" s="56">
        <v>6776.48</v>
      </c>
      <c r="E12" s="48">
        <v>34718.639999999999</v>
      </c>
      <c r="F12" s="48">
        <v>34718.639999999999</v>
      </c>
      <c r="G12" s="48">
        <v>15547.65</v>
      </c>
      <c r="H12" s="195">
        <f t="shared" si="0"/>
        <v>229.43548863126583</v>
      </c>
      <c r="I12" s="195">
        <f t="shared" si="1"/>
        <v>44.781852054112719</v>
      </c>
      <c r="J12" s="16"/>
    </row>
    <row r="13" spans="1:11" ht="19.95" customHeight="1" thickBot="1">
      <c r="A13" s="57">
        <v>3</v>
      </c>
      <c r="B13" s="148"/>
      <c r="C13" s="50" t="s">
        <v>29</v>
      </c>
      <c r="D13" s="63">
        <f>D14+0</f>
        <v>275.76</v>
      </c>
      <c r="E13" s="52">
        <f>E14+0</f>
        <v>2510</v>
      </c>
      <c r="F13" s="52">
        <f>F14+0</f>
        <v>2510</v>
      </c>
      <c r="G13" s="52">
        <f>G14+0</f>
        <v>0.02</v>
      </c>
      <c r="H13" s="192">
        <f t="shared" si="0"/>
        <v>7.2526834928923704E-3</v>
      </c>
      <c r="I13" s="192">
        <f t="shared" si="1"/>
        <v>7.9681274900398409E-4</v>
      </c>
      <c r="J13" s="16"/>
    </row>
    <row r="14" spans="1:11" ht="19.95" customHeight="1" thickBot="1">
      <c r="A14" s="55"/>
      <c r="B14" s="147" t="s">
        <v>296</v>
      </c>
      <c r="C14" s="53" t="s">
        <v>29</v>
      </c>
      <c r="D14" s="54">
        <v>275.76</v>
      </c>
      <c r="E14" s="48">
        <v>2510</v>
      </c>
      <c r="F14" s="48">
        <v>2510</v>
      </c>
      <c r="G14" s="48">
        <v>0.02</v>
      </c>
      <c r="H14" s="195">
        <f t="shared" si="0"/>
        <v>7.2526834928923704E-3</v>
      </c>
      <c r="I14" s="195">
        <f t="shared" si="1"/>
        <v>7.9681274900398409E-4</v>
      </c>
      <c r="J14" s="16"/>
    </row>
    <row r="15" spans="1:11" s="4" customFormat="1" ht="19.95" customHeight="1" thickBot="1">
      <c r="A15" s="57">
        <v>4</v>
      </c>
      <c r="B15" s="147"/>
      <c r="C15" s="57" t="s">
        <v>115</v>
      </c>
      <c r="D15" s="51">
        <f>SUM(D16:D17)</f>
        <v>37883.269999999997</v>
      </c>
      <c r="E15" s="52">
        <f>SUM(E16:E17)</f>
        <v>70373.75</v>
      </c>
      <c r="F15" s="52">
        <f>SUM(F16:F17)</f>
        <v>70373.75</v>
      </c>
      <c r="G15" s="52">
        <f>SUM(G16:G17)</f>
        <v>40173.83</v>
      </c>
      <c r="H15" s="192">
        <f t="shared" si="0"/>
        <v>106.04636294596534</v>
      </c>
      <c r="I15" s="192">
        <f t="shared" si="1"/>
        <v>57.086385193342693</v>
      </c>
      <c r="J15" s="39"/>
    </row>
    <row r="16" spans="1:11" ht="19.95" customHeight="1" thickBot="1">
      <c r="A16" s="53"/>
      <c r="B16" s="148" t="s">
        <v>300</v>
      </c>
      <c r="C16" s="55" t="s">
        <v>36</v>
      </c>
      <c r="D16" s="56">
        <v>37543.269999999997</v>
      </c>
      <c r="E16" s="48">
        <v>67373.75</v>
      </c>
      <c r="F16" s="48">
        <v>67373.75</v>
      </c>
      <c r="G16" s="48">
        <v>40029.83</v>
      </c>
      <c r="H16" s="195">
        <f t="shared" si="0"/>
        <v>106.62318439496615</v>
      </c>
      <c r="I16" s="195">
        <f t="shared" si="1"/>
        <v>59.414579120206312</v>
      </c>
      <c r="J16" s="16"/>
    </row>
    <row r="17" spans="1:11" s="4" customFormat="1" ht="19.95" customHeight="1" thickBot="1">
      <c r="A17" s="55"/>
      <c r="B17" s="148" t="s">
        <v>299</v>
      </c>
      <c r="C17" s="59" t="s">
        <v>26</v>
      </c>
      <c r="D17" s="60">
        <v>340</v>
      </c>
      <c r="E17" s="48">
        <v>3000</v>
      </c>
      <c r="F17" s="48">
        <v>3000</v>
      </c>
      <c r="G17" s="48">
        <v>144</v>
      </c>
      <c r="H17" s="195">
        <f t="shared" si="0"/>
        <v>42.352941176470587</v>
      </c>
      <c r="I17" s="195">
        <f t="shared" si="1"/>
        <v>4.8</v>
      </c>
      <c r="J17" s="39"/>
      <c r="K17" s="190"/>
    </row>
    <row r="18" spans="1:11" ht="19.95" customHeight="1" thickBot="1">
      <c r="A18" s="57">
        <v>5</v>
      </c>
      <c r="B18" s="148"/>
      <c r="C18" s="149" t="s">
        <v>291</v>
      </c>
      <c r="D18" s="153">
        <f>SUM(D19:D23)</f>
        <v>337584.75</v>
      </c>
      <c r="E18" s="52">
        <f>SUM(E19:E23)</f>
        <v>778387.56</v>
      </c>
      <c r="F18" s="52">
        <f>SUM(F19:F23)</f>
        <v>778387.56</v>
      </c>
      <c r="G18" s="52">
        <f>SUM(G19:G23)</f>
        <v>379747.97</v>
      </c>
      <c r="H18" s="192">
        <f t="shared" si="0"/>
        <v>112.48966963110745</v>
      </c>
      <c r="I18" s="192">
        <f t="shared" si="1"/>
        <v>48.786490112971478</v>
      </c>
      <c r="J18" s="16"/>
      <c r="K18" s="37"/>
    </row>
    <row r="19" spans="1:11" ht="19.95" customHeight="1" thickBot="1">
      <c r="A19" s="55"/>
      <c r="B19" s="148" t="s">
        <v>301</v>
      </c>
      <c r="C19" s="59" t="s">
        <v>121</v>
      </c>
      <c r="D19" s="60">
        <v>52</v>
      </c>
      <c r="E19" s="48">
        <v>3417.5</v>
      </c>
      <c r="F19" s="48">
        <v>3417.5</v>
      </c>
      <c r="G19" s="48">
        <v>1494.56</v>
      </c>
      <c r="H19" s="195">
        <f t="shared" si="0"/>
        <v>2874.1538461538462</v>
      </c>
      <c r="I19" s="195">
        <f t="shared" si="1"/>
        <v>43.732553035844916</v>
      </c>
      <c r="J19" s="16"/>
      <c r="K19" s="37"/>
    </row>
    <row r="20" spans="1:11" s="4" customFormat="1" ht="19.95" customHeight="1" thickBot="1">
      <c r="A20" s="55"/>
      <c r="B20" s="148" t="s">
        <v>331</v>
      </c>
      <c r="C20" s="59" t="s">
        <v>121</v>
      </c>
      <c r="D20" s="60">
        <v>0</v>
      </c>
      <c r="E20" s="48">
        <v>371.52</v>
      </c>
      <c r="F20" s="48">
        <v>371.52</v>
      </c>
      <c r="G20" s="48">
        <v>371.52</v>
      </c>
      <c r="H20" s="195" t="e">
        <f t="shared" si="0"/>
        <v>#DIV/0!</v>
      </c>
      <c r="I20" s="195">
        <f t="shared" si="1"/>
        <v>100</v>
      </c>
      <c r="J20" s="39"/>
      <c r="K20" s="190"/>
    </row>
    <row r="21" spans="1:11" s="4" customFormat="1" ht="19.95" customHeight="1" thickBot="1">
      <c r="A21" s="55"/>
      <c r="B21" s="148" t="s">
        <v>303</v>
      </c>
      <c r="C21" s="55" t="s">
        <v>34</v>
      </c>
      <c r="D21" s="56">
        <v>3442.44</v>
      </c>
      <c r="E21" s="48">
        <v>19365.79</v>
      </c>
      <c r="F21" s="48">
        <v>19365.79</v>
      </c>
      <c r="G21" s="48">
        <v>8469.23</v>
      </c>
      <c r="H21" s="195">
        <f t="shared" si="0"/>
        <v>246.02404108713586</v>
      </c>
      <c r="I21" s="195">
        <f t="shared" si="1"/>
        <v>43.732943505015797</v>
      </c>
      <c r="J21" s="39"/>
    </row>
    <row r="22" spans="1:11" ht="19.95" customHeight="1" thickBot="1">
      <c r="A22" s="55"/>
      <c r="B22" s="148" t="s">
        <v>332</v>
      </c>
      <c r="C22" s="55" t="s">
        <v>34</v>
      </c>
      <c r="D22" s="56">
        <v>4832.05</v>
      </c>
      <c r="E22" s="48">
        <v>2105.31</v>
      </c>
      <c r="F22" s="48">
        <v>2105.31</v>
      </c>
      <c r="G22" s="48">
        <v>2105.31</v>
      </c>
      <c r="H22" s="195">
        <f t="shared" si="0"/>
        <v>43.569706439295949</v>
      </c>
      <c r="I22" s="195">
        <f t="shared" si="1"/>
        <v>100</v>
      </c>
      <c r="J22" s="16"/>
      <c r="K22" s="37"/>
    </row>
    <row r="23" spans="1:11" ht="19.8" customHeight="1" thickBot="1">
      <c r="A23" s="55"/>
      <c r="B23" s="148" t="s">
        <v>302</v>
      </c>
      <c r="C23" s="55" t="s">
        <v>22</v>
      </c>
      <c r="D23" s="56">
        <v>329258.26</v>
      </c>
      <c r="E23" s="48">
        <v>753127.44000000006</v>
      </c>
      <c r="F23" s="48">
        <v>753127.44000000006</v>
      </c>
      <c r="G23" s="48">
        <v>367307.35</v>
      </c>
      <c r="H23" s="195">
        <f t="shared" si="0"/>
        <v>111.55600166264621</v>
      </c>
      <c r="I23" s="195">
        <f t="shared" si="1"/>
        <v>48.770942405179127</v>
      </c>
      <c r="J23" s="16"/>
    </row>
    <row r="24" spans="1:11" ht="19.8" customHeight="1" thickBot="1">
      <c r="A24" s="57">
        <v>6</v>
      </c>
      <c r="B24" s="148"/>
      <c r="C24" s="57" t="s">
        <v>126</v>
      </c>
      <c r="D24" s="63">
        <f>D25+0</f>
        <v>1675</v>
      </c>
      <c r="E24" s="52">
        <v>0</v>
      </c>
      <c r="F24" s="52">
        <v>0</v>
      </c>
      <c r="G24" s="52">
        <f>G25+0</f>
        <v>202.5</v>
      </c>
      <c r="H24" s="192">
        <f t="shared" si="0"/>
        <v>12.08955223880597</v>
      </c>
      <c r="I24" s="192" t="e">
        <f t="shared" si="1"/>
        <v>#DIV/0!</v>
      </c>
      <c r="J24" s="16"/>
    </row>
    <row r="25" spans="1:11" ht="19.8" customHeight="1" thickBot="1">
      <c r="A25" s="58"/>
      <c r="B25" s="147" t="s">
        <v>304</v>
      </c>
      <c r="C25" s="53" t="s">
        <v>31</v>
      </c>
      <c r="D25" s="54">
        <v>1675</v>
      </c>
      <c r="E25" s="48">
        <v>0</v>
      </c>
      <c r="F25" s="48">
        <v>0</v>
      </c>
      <c r="G25" s="48">
        <v>202.5</v>
      </c>
      <c r="H25" s="195">
        <f t="shared" si="0"/>
        <v>12.08955223880597</v>
      </c>
      <c r="I25" s="195" t="e">
        <f t="shared" si="1"/>
        <v>#DIV/0!</v>
      </c>
      <c r="J25" s="16"/>
    </row>
    <row r="26" spans="1:11">
      <c r="J26" s="16"/>
    </row>
    <row r="27" spans="1:11" ht="15" thickBot="1">
      <c r="J27" s="16"/>
    </row>
    <row r="28" spans="1:11" ht="16.2" thickBot="1">
      <c r="A28" s="281" t="s">
        <v>286</v>
      </c>
      <c r="B28" s="291"/>
      <c r="C28" s="291"/>
      <c r="D28" s="291"/>
      <c r="E28" s="291"/>
      <c r="F28" s="291"/>
      <c r="G28" s="291"/>
      <c r="H28" s="291"/>
      <c r="I28" s="291"/>
      <c r="J28" s="16"/>
    </row>
    <row r="29" spans="1:11" ht="19.95" customHeight="1" thickBot="1">
      <c r="A29" s="314">
        <v>1</v>
      </c>
      <c r="B29" s="315"/>
      <c r="C29" s="316"/>
      <c r="D29" s="151">
        <v>2</v>
      </c>
      <c r="E29" s="151" t="s">
        <v>309</v>
      </c>
      <c r="F29" s="151" t="s">
        <v>310</v>
      </c>
      <c r="G29" s="151" t="s">
        <v>311</v>
      </c>
      <c r="H29" s="152" t="s">
        <v>312</v>
      </c>
      <c r="I29" s="152" t="s">
        <v>313</v>
      </c>
      <c r="J29" s="16"/>
    </row>
    <row r="30" spans="1:11" ht="43.8" thickBot="1">
      <c r="A30" s="317" t="s">
        <v>319</v>
      </c>
      <c r="B30" s="318"/>
      <c r="C30" s="49" t="s">
        <v>315</v>
      </c>
      <c r="D30" s="143" t="s">
        <v>280</v>
      </c>
      <c r="E30" s="143" t="s">
        <v>161</v>
      </c>
      <c r="F30" s="143" t="s">
        <v>162</v>
      </c>
      <c r="G30" s="143" t="s">
        <v>164</v>
      </c>
      <c r="H30" s="144" t="s">
        <v>283</v>
      </c>
      <c r="I30" s="144" t="s">
        <v>284</v>
      </c>
      <c r="J30" s="16"/>
    </row>
    <row r="31" spans="1:11" ht="19.95" customHeight="1" thickBot="1">
      <c r="A31" s="319"/>
      <c r="B31" s="320"/>
      <c r="C31" s="202" t="s">
        <v>292</v>
      </c>
      <c r="D31" s="188">
        <f>D32+D34+D37+D41+D49</f>
        <v>378212.42</v>
      </c>
      <c r="E31" s="188">
        <f>E32+E34+E37+E41+E49</f>
        <v>886442.99</v>
      </c>
      <c r="F31" s="188">
        <f>F32+F34+F37+F41+F49</f>
        <v>886442.99</v>
      </c>
      <c r="G31" s="188">
        <f>G32+G34+G37+G41+G49</f>
        <v>501194.09999999992</v>
      </c>
      <c r="H31" s="193">
        <f>G31/D31*100</f>
        <v>132.51656304676612</v>
      </c>
      <c r="I31" s="193">
        <f>G31/F31*100</f>
        <v>56.539913525628982</v>
      </c>
      <c r="J31" s="16"/>
      <c r="K31" s="16"/>
    </row>
    <row r="32" spans="1:11" ht="19.95" customHeight="1" thickBot="1">
      <c r="A32" s="50">
        <v>1</v>
      </c>
      <c r="B32" s="53"/>
      <c r="C32" s="57" t="s">
        <v>5</v>
      </c>
      <c r="D32" s="52">
        <f>D33+0</f>
        <v>6793.92</v>
      </c>
      <c r="E32" s="52">
        <v>34718.639999999999</v>
      </c>
      <c r="F32" s="52">
        <v>34718.639999999999</v>
      </c>
      <c r="G32" s="52">
        <v>17721.919999999998</v>
      </c>
      <c r="H32" s="194">
        <f t="shared" ref="H32:H50" si="2">G32/D32*100</f>
        <v>260.84970090904807</v>
      </c>
      <c r="I32" s="194">
        <f t="shared" ref="I32:I50" si="3">G32/F32*100</f>
        <v>51.044395748220552</v>
      </c>
      <c r="J32" s="16"/>
      <c r="K32" s="16"/>
    </row>
    <row r="33" spans="1:16" ht="19.95" customHeight="1" thickBot="1">
      <c r="A33" s="55"/>
      <c r="B33" s="148" t="s">
        <v>295</v>
      </c>
      <c r="C33" s="55" t="s">
        <v>5</v>
      </c>
      <c r="D33" s="56">
        <v>6793.92</v>
      </c>
      <c r="E33" s="48">
        <v>34718.639999999999</v>
      </c>
      <c r="F33" s="48">
        <v>34718.639999999999</v>
      </c>
      <c r="G33" s="48">
        <v>17721.919999999998</v>
      </c>
      <c r="H33" s="194">
        <f t="shared" si="2"/>
        <v>260.84970090904807</v>
      </c>
      <c r="I33" s="194">
        <f t="shared" si="3"/>
        <v>51.044395748220552</v>
      </c>
      <c r="J33" s="16"/>
    </row>
    <row r="34" spans="1:16" ht="19.95" customHeight="1" thickBot="1">
      <c r="A34" s="57">
        <v>3</v>
      </c>
      <c r="B34" s="55"/>
      <c r="C34" s="50" t="s">
        <v>29</v>
      </c>
      <c r="D34" s="63">
        <f>SUM(D35:D36)</f>
        <v>108.18</v>
      </c>
      <c r="E34" s="52">
        <f>SUM(E35:E36)</f>
        <v>2788.5299999999997</v>
      </c>
      <c r="F34" s="52">
        <f>SUM(F35:F36)</f>
        <v>2788.5299999999997</v>
      </c>
      <c r="G34" s="52">
        <f>SUM(G35:G36)</f>
        <v>275</v>
      </c>
      <c r="H34" s="194">
        <f t="shared" si="2"/>
        <v>254.20595304122756</v>
      </c>
      <c r="I34" s="194">
        <f t="shared" si="3"/>
        <v>9.8618268406651541</v>
      </c>
    </row>
    <row r="35" spans="1:16" ht="19.95" customHeight="1" thickBot="1">
      <c r="A35" s="55"/>
      <c r="B35" s="147" t="s">
        <v>296</v>
      </c>
      <c r="C35" s="53" t="s">
        <v>29</v>
      </c>
      <c r="D35" s="54">
        <v>0</v>
      </c>
      <c r="E35" s="48">
        <v>2510</v>
      </c>
      <c r="F35" s="48">
        <v>2510</v>
      </c>
      <c r="G35" s="48">
        <v>0</v>
      </c>
      <c r="H35" s="194" t="e">
        <f t="shared" si="2"/>
        <v>#DIV/0!</v>
      </c>
      <c r="I35" s="194">
        <f t="shared" si="3"/>
        <v>0</v>
      </c>
    </row>
    <row r="36" spans="1:16" ht="19.95" customHeight="1" thickBot="1">
      <c r="A36" s="55"/>
      <c r="B36" s="147" t="s">
        <v>297</v>
      </c>
      <c r="C36" s="189" t="s">
        <v>305</v>
      </c>
      <c r="D36" s="54">
        <v>108.18</v>
      </c>
      <c r="E36" s="48">
        <v>278.52999999999997</v>
      </c>
      <c r="F36" s="48">
        <v>278.52999999999997</v>
      </c>
      <c r="G36" s="48">
        <v>275</v>
      </c>
      <c r="H36" s="194">
        <f t="shared" si="2"/>
        <v>254.20595304122756</v>
      </c>
      <c r="I36" s="194">
        <f t="shared" si="3"/>
        <v>98.73263203245611</v>
      </c>
    </row>
    <row r="37" spans="1:16" ht="19.95" customHeight="1" thickBot="1">
      <c r="A37" s="57">
        <v>4</v>
      </c>
      <c r="B37" s="147"/>
      <c r="C37" s="57" t="s">
        <v>115</v>
      </c>
      <c r="D37" s="51">
        <f>SUM(D38:D40)</f>
        <v>33341.589999999997</v>
      </c>
      <c r="E37" s="52">
        <f>SUM(E38:E40)</f>
        <v>70626.24000000002</v>
      </c>
      <c r="F37" s="52">
        <f t="shared" ref="F37:G37" si="4">SUM(F38:F40)</f>
        <v>70626.24000000002</v>
      </c>
      <c r="G37" s="52">
        <f t="shared" si="4"/>
        <v>40539.32</v>
      </c>
      <c r="H37" s="194">
        <f t="shared" si="2"/>
        <v>121.58784269136535</v>
      </c>
      <c r="I37" s="194">
        <f t="shared" si="3"/>
        <v>57.399799281400213</v>
      </c>
      <c r="J37" s="16"/>
    </row>
    <row r="38" spans="1:16" ht="19.95" customHeight="1" thickBot="1">
      <c r="A38" s="53"/>
      <c r="B38" s="148" t="s">
        <v>300</v>
      </c>
      <c r="C38" s="55" t="s">
        <v>36</v>
      </c>
      <c r="D38" s="56">
        <v>32513.59</v>
      </c>
      <c r="E38" s="48">
        <v>67373.750000000015</v>
      </c>
      <c r="F38" s="48">
        <v>67373.750000000015</v>
      </c>
      <c r="G38" s="48">
        <v>40395.32</v>
      </c>
      <c r="H38" s="194">
        <f t="shared" si="2"/>
        <v>124.24134031338896</v>
      </c>
      <c r="I38" s="194">
        <f t="shared" si="3"/>
        <v>59.957060427837241</v>
      </c>
      <c r="J38" s="16"/>
    </row>
    <row r="39" spans="1:16" ht="19.95" customHeight="1" thickBot="1">
      <c r="A39" s="55"/>
      <c r="B39" s="148" t="s">
        <v>299</v>
      </c>
      <c r="C39" s="59" t="s">
        <v>26</v>
      </c>
      <c r="D39" s="60">
        <v>340</v>
      </c>
      <c r="E39" s="48">
        <v>3000</v>
      </c>
      <c r="F39" s="48">
        <v>3000</v>
      </c>
      <c r="G39" s="48">
        <v>144</v>
      </c>
      <c r="H39" s="194">
        <f t="shared" si="2"/>
        <v>42.352941176470587</v>
      </c>
      <c r="I39" s="194">
        <f t="shared" si="3"/>
        <v>4.8</v>
      </c>
      <c r="J39" s="16"/>
    </row>
    <row r="40" spans="1:16" ht="19.95" customHeight="1" thickBot="1">
      <c r="A40" s="55"/>
      <c r="B40" s="148" t="s">
        <v>298</v>
      </c>
      <c r="C40" s="189" t="s">
        <v>306</v>
      </c>
      <c r="D40" s="60">
        <v>488</v>
      </c>
      <c r="E40" s="48">
        <v>252.49</v>
      </c>
      <c r="F40" s="48">
        <v>252.49</v>
      </c>
      <c r="G40" s="48">
        <v>0</v>
      </c>
      <c r="H40" s="194">
        <f t="shared" si="2"/>
        <v>0</v>
      </c>
      <c r="I40" s="194">
        <f t="shared" si="3"/>
        <v>0</v>
      </c>
      <c r="J40" s="16"/>
    </row>
    <row r="41" spans="1:16" ht="19.95" customHeight="1" thickBot="1">
      <c r="A41" s="57">
        <v>5</v>
      </c>
      <c r="B41" s="148"/>
      <c r="C41" s="149" t="s">
        <v>294</v>
      </c>
      <c r="D41" s="153">
        <f>SUM(D42:D48)</f>
        <v>336593.73</v>
      </c>
      <c r="E41" s="153">
        <f t="shared" ref="E41:G41" si="5">SUM(E42:E48)</f>
        <v>778309.58</v>
      </c>
      <c r="F41" s="153">
        <f t="shared" si="5"/>
        <v>778309.58</v>
      </c>
      <c r="G41" s="153">
        <f t="shared" si="5"/>
        <v>442657.85999999993</v>
      </c>
      <c r="H41" s="194">
        <f t="shared" si="2"/>
        <v>131.51102369019171</v>
      </c>
      <c r="I41" s="194">
        <f t="shared" si="3"/>
        <v>56.874265893013934</v>
      </c>
      <c r="J41" s="16"/>
    </row>
    <row r="42" spans="1:16" ht="19.95" customHeight="1" thickBot="1">
      <c r="A42" s="55"/>
      <c r="B42" s="148" t="s">
        <v>140</v>
      </c>
      <c r="C42" s="59" t="s">
        <v>121</v>
      </c>
      <c r="D42" s="60">
        <v>0</v>
      </c>
      <c r="E42" s="48">
        <v>3417.5</v>
      </c>
      <c r="F42" s="48">
        <v>3417.5</v>
      </c>
      <c r="G42" s="48">
        <v>1838.2399999999998</v>
      </c>
      <c r="H42" s="194" t="e">
        <f t="shared" si="2"/>
        <v>#DIV/0!</v>
      </c>
      <c r="I42" s="194">
        <f t="shared" si="3"/>
        <v>53.789027066569126</v>
      </c>
      <c r="J42" s="16"/>
    </row>
    <row r="43" spans="1:16" ht="19.95" customHeight="1" thickBot="1">
      <c r="A43" s="55"/>
      <c r="B43" s="148" t="s">
        <v>333</v>
      </c>
      <c r="C43" s="59" t="s">
        <v>336</v>
      </c>
      <c r="D43" s="60">
        <v>0</v>
      </c>
      <c r="E43" s="48">
        <v>371.52</v>
      </c>
      <c r="F43" s="48">
        <v>371.52</v>
      </c>
      <c r="G43" s="48">
        <v>371.52</v>
      </c>
      <c r="H43" s="194" t="e">
        <f t="shared" si="2"/>
        <v>#DIV/0!</v>
      </c>
      <c r="I43" s="194">
        <f t="shared" si="3"/>
        <v>100</v>
      </c>
      <c r="J43" s="16"/>
    </row>
    <row r="44" spans="1:16" s="4" customFormat="1" ht="19.8" customHeight="1" thickBot="1">
      <c r="A44" s="55"/>
      <c r="B44" s="148" t="s">
        <v>33</v>
      </c>
      <c r="C44" s="55" t="s">
        <v>34</v>
      </c>
      <c r="D44" s="56">
        <v>3442.44</v>
      </c>
      <c r="E44" s="48">
        <v>19365.79</v>
      </c>
      <c r="F44" s="48">
        <v>19365.79</v>
      </c>
      <c r="G44" s="48">
        <v>10416.779999999999</v>
      </c>
      <c r="H44" s="194">
        <f t="shared" si="2"/>
        <v>302.59873810436784</v>
      </c>
      <c r="I44" s="194">
        <f t="shared" si="3"/>
        <v>53.78959495068365</v>
      </c>
      <c r="J44" s="16"/>
      <c r="K44"/>
      <c r="L44"/>
      <c r="M44"/>
      <c r="N44"/>
      <c r="O44"/>
      <c r="P44"/>
    </row>
    <row r="45" spans="1:16" ht="19.8" customHeight="1" thickBot="1">
      <c r="A45" s="55"/>
      <c r="B45" s="148" t="s">
        <v>332</v>
      </c>
      <c r="C45" s="55" t="s">
        <v>335</v>
      </c>
      <c r="D45" s="56">
        <v>4832.05</v>
      </c>
      <c r="E45" s="48">
        <v>2105.31</v>
      </c>
      <c r="F45" s="48">
        <v>2105.31</v>
      </c>
      <c r="G45" s="48">
        <v>2105.31</v>
      </c>
      <c r="H45" s="194">
        <f t="shared" si="2"/>
        <v>43.569706439295949</v>
      </c>
      <c r="I45" s="194">
        <f t="shared" si="3"/>
        <v>100</v>
      </c>
      <c r="J45" s="39"/>
    </row>
    <row r="46" spans="1:16" ht="25.05" customHeight="1" thickBot="1">
      <c r="A46" s="55"/>
      <c r="B46" s="148" t="s">
        <v>21</v>
      </c>
      <c r="C46" s="55" t="s">
        <v>22</v>
      </c>
      <c r="D46" s="56">
        <v>328210.05</v>
      </c>
      <c r="E46" s="48">
        <v>752084.46</v>
      </c>
      <c r="F46" s="48">
        <v>752084.46</v>
      </c>
      <c r="G46" s="48">
        <v>426961.00999999995</v>
      </c>
      <c r="H46" s="194">
        <f t="shared" si="2"/>
        <v>130.0877319265513</v>
      </c>
      <c r="I46" s="194">
        <f t="shared" si="3"/>
        <v>56.770353957320161</v>
      </c>
      <c r="J46" s="16"/>
    </row>
    <row r="47" spans="1:16" ht="25.05" customHeight="1" thickBot="1">
      <c r="A47" s="55"/>
      <c r="B47" s="148" t="s">
        <v>334</v>
      </c>
      <c r="C47" s="55" t="s">
        <v>337</v>
      </c>
      <c r="D47" s="56">
        <v>0</v>
      </c>
      <c r="E47" s="48">
        <v>965</v>
      </c>
      <c r="F47" s="48">
        <v>965</v>
      </c>
      <c r="G47" s="48">
        <v>965</v>
      </c>
      <c r="H47" s="194" t="e">
        <f t="shared" si="2"/>
        <v>#DIV/0!</v>
      </c>
      <c r="I47" s="194">
        <f t="shared" si="3"/>
        <v>100</v>
      </c>
      <c r="J47" s="16"/>
    </row>
    <row r="48" spans="1:16" ht="25.05" customHeight="1" thickBot="1">
      <c r="A48" s="55"/>
      <c r="B48" s="148" t="s">
        <v>338</v>
      </c>
      <c r="C48" s="354" t="s">
        <v>339</v>
      </c>
      <c r="D48" s="56">
        <v>109.19</v>
      </c>
      <c r="E48" s="48">
        <v>0</v>
      </c>
      <c r="F48" s="48">
        <v>0</v>
      </c>
      <c r="G48" s="48">
        <v>0</v>
      </c>
      <c r="H48" s="194">
        <f t="shared" si="2"/>
        <v>0</v>
      </c>
      <c r="I48" s="194" t="e">
        <f t="shared" si="3"/>
        <v>#DIV/0!</v>
      </c>
      <c r="J48" s="16"/>
    </row>
    <row r="49" spans="1:11" ht="25.05" customHeight="1" thickBot="1">
      <c r="A49" s="57">
        <v>6</v>
      </c>
      <c r="B49" s="148"/>
      <c r="C49" s="57" t="s">
        <v>293</v>
      </c>
      <c r="D49" s="63">
        <f>SUM(D50+0)</f>
        <v>1375</v>
      </c>
      <c r="E49" s="63">
        <f t="shared" ref="E49:G49" si="6">SUM(E50+0)</f>
        <v>0</v>
      </c>
      <c r="F49" s="63">
        <f t="shared" si="6"/>
        <v>0</v>
      </c>
      <c r="G49" s="63">
        <f t="shared" si="6"/>
        <v>0</v>
      </c>
      <c r="H49" s="194">
        <f t="shared" si="2"/>
        <v>0</v>
      </c>
      <c r="I49" s="194" t="e">
        <f t="shared" si="3"/>
        <v>#DIV/0!</v>
      </c>
      <c r="J49" s="16"/>
    </row>
    <row r="50" spans="1:11" ht="25.05" customHeight="1" thickBot="1">
      <c r="A50" s="58"/>
      <c r="B50" s="147" t="s">
        <v>30</v>
      </c>
      <c r="C50" s="53" t="s">
        <v>31</v>
      </c>
      <c r="D50" s="54">
        <v>1375</v>
      </c>
      <c r="E50" s="48">
        <v>0</v>
      </c>
      <c r="F50" s="48">
        <v>0</v>
      </c>
      <c r="G50" s="48">
        <v>0</v>
      </c>
      <c r="H50" s="194">
        <f t="shared" si="2"/>
        <v>0</v>
      </c>
      <c r="I50" s="194" t="e">
        <f t="shared" si="3"/>
        <v>#DIV/0!</v>
      </c>
      <c r="J50" s="16"/>
      <c r="K50" s="37"/>
    </row>
    <row r="51" spans="1:11" ht="25.05" customHeight="1">
      <c r="J51" s="16"/>
    </row>
    <row r="52" spans="1:11" ht="30" customHeight="1">
      <c r="J52" s="16"/>
    </row>
    <row r="53" spans="1:11" ht="30" customHeight="1">
      <c r="J53" s="16"/>
    </row>
    <row r="54" spans="1:11" ht="30" customHeight="1">
      <c r="J54" s="16"/>
    </row>
    <row r="55" spans="1:11" ht="30" customHeight="1">
      <c r="J55" s="16"/>
    </row>
    <row r="56" spans="1:11" s="4" customFormat="1" ht="30" customHeight="1">
      <c r="A56"/>
      <c r="B56"/>
      <c r="C56"/>
      <c r="D56"/>
      <c r="E56"/>
      <c r="F56"/>
      <c r="G56"/>
      <c r="H56"/>
      <c r="I56"/>
      <c r="J56" s="16"/>
    </row>
    <row r="57" spans="1:11" ht="30" customHeight="1">
      <c r="J57" s="16"/>
    </row>
    <row r="58" spans="1:11" ht="30" customHeight="1">
      <c r="J58" s="39"/>
    </row>
    <row r="59" spans="1:11" ht="30" customHeight="1">
      <c r="J59" s="16"/>
    </row>
    <row r="60" spans="1:11" ht="30" customHeight="1">
      <c r="J60" s="16"/>
    </row>
    <row r="61" spans="1:11" ht="30" customHeight="1">
      <c r="J61" s="16"/>
    </row>
    <row r="62" spans="1:11" ht="30" customHeight="1">
      <c r="J62" s="16"/>
    </row>
    <row r="63" spans="1:11" ht="30" customHeight="1">
      <c r="J63" s="16"/>
    </row>
    <row r="64" spans="1:11" ht="30" customHeight="1">
      <c r="J64" s="16"/>
    </row>
    <row r="65" spans="1:10" ht="30" customHeight="1">
      <c r="J65" s="16"/>
    </row>
    <row r="66" spans="1:10">
      <c r="J66" s="16"/>
    </row>
    <row r="67" spans="1:10" ht="30" customHeight="1">
      <c r="J67" s="16"/>
    </row>
    <row r="68" spans="1:10" s="4" customFormat="1" ht="30" customHeight="1">
      <c r="A68"/>
      <c r="B68"/>
      <c r="C68"/>
      <c r="D68"/>
      <c r="E68"/>
      <c r="F68"/>
      <c r="G68"/>
      <c r="H68"/>
      <c r="I68"/>
      <c r="J68" s="16"/>
    </row>
    <row r="69" spans="1:10" ht="30" customHeight="1">
      <c r="J69" s="16"/>
    </row>
    <row r="70" spans="1:10" ht="30" customHeight="1">
      <c r="J70" s="39"/>
    </row>
    <row r="71" spans="1:10" ht="30" customHeight="1">
      <c r="J71" s="16"/>
    </row>
    <row r="72" spans="1:10" ht="30" customHeight="1">
      <c r="J72" s="16"/>
    </row>
    <row r="73" spans="1:10" ht="30" customHeight="1">
      <c r="J73" s="16"/>
    </row>
    <row r="74" spans="1:10" ht="30" customHeight="1">
      <c r="J74" s="16"/>
    </row>
    <row r="75" spans="1:10" ht="30" customHeight="1">
      <c r="J75" s="16"/>
    </row>
    <row r="76" spans="1:10">
      <c r="J76" s="16"/>
    </row>
    <row r="77" spans="1:10" ht="30" customHeight="1">
      <c r="J77" s="16"/>
    </row>
    <row r="78" spans="1:10" ht="30" customHeight="1">
      <c r="J78" s="16"/>
    </row>
    <row r="79" spans="1:10" ht="30" customHeight="1">
      <c r="J79" s="16"/>
    </row>
    <row r="80" spans="1:10" s="4" customFormat="1" ht="30" customHeight="1">
      <c r="A80"/>
      <c r="B80"/>
      <c r="C80"/>
      <c r="D80"/>
      <c r="E80"/>
      <c r="F80"/>
      <c r="G80"/>
      <c r="H80"/>
      <c r="I80"/>
      <c r="J80" s="16"/>
    </row>
    <row r="81" spans="1:10" ht="30" customHeight="1">
      <c r="J81" s="16"/>
    </row>
    <row r="82" spans="1:10" ht="30" customHeight="1">
      <c r="J82" s="16"/>
    </row>
    <row r="83" spans="1:10" ht="30" customHeight="1">
      <c r="J83" s="39"/>
    </row>
    <row r="84" spans="1:10" ht="30" customHeight="1">
      <c r="J84" s="16"/>
    </row>
    <row r="85" spans="1:10" ht="30" customHeight="1">
      <c r="J85" s="16"/>
    </row>
    <row r="86" spans="1:10">
      <c r="J86" s="16"/>
    </row>
    <row r="87" spans="1:10" ht="30" customHeight="1">
      <c r="J87" s="16"/>
    </row>
    <row r="88" spans="1:10" ht="30" customHeight="1">
      <c r="J88" s="16"/>
    </row>
    <row r="89" spans="1:10" ht="30" customHeight="1">
      <c r="J89" s="16"/>
    </row>
    <row r="90" spans="1:10" ht="30" customHeight="1">
      <c r="J90" s="16"/>
    </row>
    <row r="91" spans="1:10" ht="30" customHeight="1">
      <c r="J91" s="16"/>
    </row>
    <row r="92" spans="1:10" s="4" customFormat="1" ht="30" customHeight="1">
      <c r="A92"/>
      <c r="B92"/>
      <c r="C92"/>
      <c r="D92"/>
      <c r="E92"/>
      <c r="F92"/>
      <c r="G92"/>
      <c r="H92"/>
      <c r="I92"/>
      <c r="J92" s="16"/>
    </row>
    <row r="93" spans="1:10" ht="30" customHeight="1">
      <c r="J93" s="16"/>
    </row>
    <row r="94" spans="1:10" ht="30" customHeight="1">
      <c r="J94" s="16"/>
    </row>
    <row r="95" spans="1:10" ht="30" customHeight="1">
      <c r="J95" s="39"/>
    </row>
    <row r="96" spans="1:10" ht="30" customHeight="1">
      <c r="J96" s="16"/>
    </row>
    <row r="97" spans="1:11">
      <c r="J97" s="16"/>
    </row>
    <row r="98" spans="1:11" ht="30" customHeight="1">
      <c r="J98" s="16"/>
    </row>
    <row r="99" spans="1:11" ht="30" customHeight="1">
      <c r="J99" s="16"/>
    </row>
    <row r="100" spans="1:11" ht="30" customHeight="1">
      <c r="J100" s="16"/>
    </row>
    <row r="101" spans="1:11">
      <c r="J101" s="16"/>
    </row>
    <row r="102" spans="1:11" ht="30" customHeight="1">
      <c r="J102" s="16"/>
    </row>
    <row r="103" spans="1:11" ht="28.05" customHeight="1">
      <c r="J103" s="16"/>
    </row>
    <row r="104" spans="1:11" ht="27.6" customHeight="1">
      <c r="J104" s="16"/>
    </row>
    <row r="105" spans="1:11" s="4" customFormat="1" ht="28.05" customHeight="1">
      <c r="A105"/>
      <c r="B105"/>
      <c r="C105"/>
      <c r="D105"/>
      <c r="E105"/>
      <c r="F105"/>
      <c r="G105"/>
      <c r="H105"/>
      <c r="I105"/>
      <c r="J105" s="16"/>
      <c r="K105" s="16"/>
    </row>
    <row r="106" spans="1:11" ht="28.05" customHeight="1">
      <c r="K106" s="39"/>
    </row>
    <row r="107" spans="1:11" ht="28.05" customHeight="1">
      <c r="K107" s="16"/>
    </row>
    <row r="108" spans="1:11" ht="28.05" customHeight="1">
      <c r="K108" s="16"/>
    </row>
    <row r="109" spans="1:11" ht="28.05" customHeight="1">
      <c r="K109" s="16"/>
    </row>
    <row r="110" spans="1:11" ht="28.05" customHeight="1">
      <c r="K110" s="16"/>
    </row>
    <row r="111" spans="1:11" ht="28.05" customHeight="1">
      <c r="K111" s="16"/>
    </row>
    <row r="112" spans="1:11" ht="27.6" customHeight="1">
      <c r="K112" s="16"/>
    </row>
    <row r="113" spans="1:11" ht="28.05" customHeight="1">
      <c r="K113" s="16"/>
    </row>
    <row r="114" spans="1:11" ht="28.05" customHeight="1">
      <c r="K114" s="61"/>
    </row>
    <row r="115" spans="1:11" ht="28.05" customHeight="1">
      <c r="K115" s="61"/>
    </row>
    <row r="116" spans="1:11">
      <c r="K116" s="61"/>
    </row>
    <row r="117" spans="1:11" s="4" customFormat="1" ht="28.05" customHeight="1">
      <c r="A117"/>
      <c r="B117"/>
      <c r="C117"/>
      <c r="D117"/>
      <c r="E117"/>
      <c r="F117"/>
      <c r="G117"/>
      <c r="H117"/>
      <c r="I117"/>
      <c r="J117"/>
    </row>
    <row r="118" spans="1:11" ht="28.05" customHeight="1"/>
    <row r="119" spans="1:11" ht="28.05" customHeight="1"/>
    <row r="120" spans="1:11" ht="28.05" customHeight="1"/>
    <row r="121" spans="1:11" ht="28.05" customHeight="1"/>
    <row r="122" spans="1:11" ht="28.05" customHeight="1"/>
    <row r="123" spans="1:11" ht="28.05" customHeight="1"/>
    <row r="124" spans="1:11" ht="28.05" customHeight="1"/>
    <row r="125" spans="1:11" ht="28.05" customHeight="1"/>
    <row r="126" spans="1:11" ht="28.05" customHeight="1"/>
    <row r="127" spans="1:11" ht="28.05" customHeight="1"/>
    <row r="128" spans="1:11" ht="28.05" customHeight="1"/>
    <row r="129" spans="1:10" s="4" customFormat="1" ht="28.05" customHeight="1">
      <c r="A129"/>
      <c r="B129"/>
      <c r="C129"/>
      <c r="D129"/>
      <c r="E129"/>
      <c r="F129"/>
      <c r="G129"/>
      <c r="H129"/>
      <c r="I129"/>
      <c r="J129"/>
    </row>
    <row r="130" spans="1:10" ht="28.05" customHeight="1"/>
    <row r="131" spans="1:10" ht="28.05" customHeight="1"/>
    <row r="132" spans="1:10" ht="28.05" customHeight="1"/>
    <row r="133" spans="1:10" ht="28.05" customHeight="1"/>
    <row r="134" spans="1:10" ht="28.05" customHeight="1"/>
    <row r="135" spans="1:10" ht="28.05" customHeight="1"/>
    <row r="136" spans="1:10" ht="28.05" customHeight="1"/>
    <row r="137" spans="1:10" ht="28.05" customHeight="1"/>
    <row r="138" spans="1:10" ht="28.05" customHeight="1"/>
    <row r="139" spans="1:10" ht="28.05" customHeight="1"/>
    <row r="140" spans="1:10" ht="28.05" customHeight="1"/>
    <row r="141" spans="1:10" ht="28.05" customHeight="1"/>
  </sheetData>
  <mergeCells count="12">
    <mergeCell ref="A8:C8"/>
    <mergeCell ref="A28:I28"/>
    <mergeCell ref="A29:C29"/>
    <mergeCell ref="A9:B10"/>
    <mergeCell ref="A30:B31"/>
    <mergeCell ref="A6:I6"/>
    <mergeCell ref="A7:I7"/>
    <mergeCell ref="A4:I4"/>
    <mergeCell ref="A1:I1"/>
    <mergeCell ref="A2:I2"/>
    <mergeCell ref="A3:I3"/>
    <mergeCell ref="A5:I5"/>
  </mergeCells>
  <phoneticPr fontId="33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74" fitToHeight="0" orientation="portrait" r:id="rId1"/>
  <ignoredErrors>
    <ignoredError sqref="E8:I8 E29:I29" numberStoredAsText="1"/>
    <ignoredError sqref="H35 H42:H43 I48:I50 I24:I25 H20 H22 H45 H47" evalError="1"/>
    <ignoredError sqref="E18:F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0"/>
  <sheetViews>
    <sheetView workbookViewId="0">
      <selection activeCell="A60" sqref="A60"/>
    </sheetView>
  </sheetViews>
  <sheetFormatPr defaultRowHeight="14.4"/>
  <cols>
    <col min="1" max="1" width="48.5546875" style="5" customWidth="1"/>
    <col min="2" max="2" width="18.77734375" style="5" customWidth="1"/>
    <col min="3" max="3" width="14.77734375" customWidth="1"/>
    <col min="4" max="4" width="16.109375" customWidth="1"/>
    <col min="5" max="5" width="18.44140625" customWidth="1"/>
    <col min="6" max="6" width="9.44140625" customWidth="1"/>
    <col min="7" max="7" width="9.6640625" customWidth="1"/>
  </cols>
  <sheetData>
    <row r="1" spans="1:9" ht="15" customHeight="1" thickBot="1">
      <c r="A1" s="277" t="s">
        <v>148</v>
      </c>
      <c r="B1" s="265"/>
      <c r="C1" s="265"/>
      <c r="D1" s="265"/>
      <c r="E1" s="265"/>
      <c r="F1" s="265"/>
      <c r="G1" s="265"/>
      <c r="H1" s="145"/>
      <c r="I1" s="145"/>
    </row>
    <row r="2" spans="1:9" ht="18" customHeight="1" thickBot="1">
      <c r="A2" s="323" t="s">
        <v>199</v>
      </c>
      <c r="B2" s="324"/>
      <c r="C2" s="324"/>
      <c r="D2" s="324"/>
      <c r="E2" s="324"/>
      <c r="F2" s="324"/>
      <c r="G2" s="324"/>
      <c r="H2" s="145"/>
      <c r="I2" s="145"/>
    </row>
    <row r="3" spans="1:9" ht="15" thickBot="1">
      <c r="A3" s="325"/>
      <c r="B3" s="265"/>
      <c r="C3" s="265"/>
      <c r="D3" s="265"/>
      <c r="E3" s="265"/>
      <c r="F3" s="265"/>
      <c r="G3" s="265"/>
      <c r="H3" s="145"/>
      <c r="I3" s="145"/>
    </row>
    <row r="4" spans="1:9" ht="15" customHeight="1" thickBot="1">
      <c r="A4" s="281" t="s">
        <v>316</v>
      </c>
      <c r="B4" s="291"/>
      <c r="C4" s="291"/>
      <c r="D4" s="291"/>
      <c r="E4" s="291"/>
      <c r="F4" s="291"/>
      <c r="G4" s="291"/>
      <c r="H4" s="146"/>
      <c r="I4" s="146"/>
    </row>
    <row r="5" spans="1:9" ht="18" customHeight="1" thickBot="1">
      <c r="A5" s="321" t="s">
        <v>314</v>
      </c>
      <c r="B5" s="322"/>
      <c r="C5" s="322"/>
      <c r="D5" s="322"/>
      <c r="E5" s="322"/>
      <c r="F5" s="322"/>
      <c r="G5" s="322"/>
      <c r="H5" s="146"/>
      <c r="I5" s="146"/>
    </row>
    <row r="6" spans="1:9" ht="15" customHeight="1" thickBot="1">
      <c r="A6" s="326"/>
      <c r="B6" s="322"/>
      <c r="C6" s="322"/>
      <c r="D6" s="322"/>
      <c r="E6" s="322"/>
      <c r="F6" s="322"/>
      <c r="G6" s="322"/>
      <c r="H6" s="146"/>
      <c r="I6" s="146"/>
    </row>
    <row r="7" spans="1:9" ht="15.75" customHeight="1" thickBot="1">
      <c r="A7" s="321" t="s">
        <v>6</v>
      </c>
      <c r="B7" s="322"/>
      <c r="C7" s="322"/>
      <c r="D7" s="322"/>
      <c r="E7" s="322"/>
      <c r="F7" s="322"/>
      <c r="G7" s="322"/>
    </row>
    <row r="8" spans="1:9" ht="15" thickBot="1">
      <c r="A8" s="158">
        <v>1</v>
      </c>
      <c r="B8" s="158">
        <v>2</v>
      </c>
      <c r="C8" s="158">
        <v>3</v>
      </c>
      <c r="D8" s="158">
        <v>4</v>
      </c>
      <c r="E8" s="157">
        <v>5</v>
      </c>
      <c r="F8" s="158">
        <v>6</v>
      </c>
      <c r="G8" s="158">
        <v>7</v>
      </c>
    </row>
    <row r="9" spans="1:9" ht="43.8" thickBot="1">
      <c r="A9" s="161" t="s">
        <v>315</v>
      </c>
      <c r="B9" s="162" t="s">
        <v>280</v>
      </c>
      <c r="C9" s="162" t="s">
        <v>161</v>
      </c>
      <c r="D9" s="162" t="s">
        <v>162</v>
      </c>
      <c r="E9" s="162" t="s">
        <v>164</v>
      </c>
      <c r="F9" s="150" t="s">
        <v>283</v>
      </c>
      <c r="G9" s="150" t="s">
        <v>284</v>
      </c>
    </row>
    <row r="10" spans="1:9" ht="30" customHeight="1" thickBot="1">
      <c r="A10" s="164" t="s">
        <v>141</v>
      </c>
      <c r="B10" s="163">
        <v>378212.32</v>
      </c>
      <c r="C10" s="163">
        <v>886442.99</v>
      </c>
      <c r="D10" s="163">
        <v>886442.99</v>
      </c>
      <c r="E10" s="163">
        <v>501194.1</v>
      </c>
      <c r="F10" s="200">
        <f>E10/B10*100</f>
        <v>132.51659808437756</v>
      </c>
      <c r="G10" s="200">
        <f>E10/D10*100</f>
        <v>56.539913525628982</v>
      </c>
      <c r="H10" s="159"/>
    </row>
    <row r="11" spans="1:9" ht="30" customHeight="1" thickBot="1">
      <c r="A11" s="43" t="s">
        <v>42</v>
      </c>
      <c r="B11" s="44">
        <v>0</v>
      </c>
      <c r="C11" s="44">
        <v>0</v>
      </c>
      <c r="D11" s="45">
        <v>0</v>
      </c>
      <c r="E11" s="45">
        <v>0</v>
      </c>
      <c r="F11" s="201" t="e">
        <f t="shared" ref="F11:F57" si="0">E11/B11*100</f>
        <v>#DIV/0!</v>
      </c>
      <c r="G11" s="201" t="e">
        <f t="shared" ref="G11:G57" si="1">E11/D11*100</f>
        <v>#DIV/0!</v>
      </c>
      <c r="H11" s="159"/>
    </row>
    <row r="12" spans="1:9" s="4" customFormat="1" ht="30" customHeight="1" thickBot="1">
      <c r="A12" s="46" t="s">
        <v>43</v>
      </c>
      <c r="B12" s="44">
        <v>0</v>
      </c>
      <c r="C12" s="44">
        <v>0</v>
      </c>
      <c r="D12" s="45">
        <v>0</v>
      </c>
      <c r="E12" s="45">
        <v>0</v>
      </c>
      <c r="F12" s="201" t="e">
        <f t="shared" si="0"/>
        <v>#DIV/0!</v>
      </c>
      <c r="G12" s="201" t="e">
        <f t="shared" si="1"/>
        <v>#DIV/0!</v>
      </c>
      <c r="H12" s="160"/>
    </row>
    <row r="13" spans="1:9" s="4" customFormat="1" ht="30" customHeight="1" thickBot="1">
      <c r="A13" s="46" t="s">
        <v>44</v>
      </c>
      <c r="B13" s="44">
        <v>0</v>
      </c>
      <c r="C13" s="44">
        <v>0</v>
      </c>
      <c r="D13" s="45">
        <v>0</v>
      </c>
      <c r="E13" s="45">
        <v>0</v>
      </c>
      <c r="F13" s="201" t="e">
        <f t="shared" si="0"/>
        <v>#DIV/0!</v>
      </c>
      <c r="G13" s="201" t="e">
        <f t="shared" si="1"/>
        <v>#DIV/0!</v>
      </c>
      <c r="H13" s="160"/>
    </row>
    <row r="14" spans="1:9" s="4" customFormat="1" ht="30" customHeight="1" thickBot="1">
      <c r="A14" s="46" t="s">
        <v>45</v>
      </c>
      <c r="B14" s="44">
        <v>0</v>
      </c>
      <c r="C14" s="44">
        <v>0</v>
      </c>
      <c r="D14" s="45">
        <v>0</v>
      </c>
      <c r="E14" s="45">
        <v>0</v>
      </c>
      <c r="F14" s="201" t="e">
        <f t="shared" si="0"/>
        <v>#DIV/0!</v>
      </c>
      <c r="G14" s="201" t="e">
        <f t="shared" si="1"/>
        <v>#DIV/0!</v>
      </c>
      <c r="H14" s="160"/>
    </row>
    <row r="15" spans="1:9" s="4" customFormat="1" ht="30" customHeight="1" thickBot="1">
      <c r="A15" s="46" t="s">
        <v>46</v>
      </c>
      <c r="B15" s="44">
        <v>0</v>
      </c>
      <c r="C15" s="44">
        <v>0</v>
      </c>
      <c r="D15" s="45">
        <v>0</v>
      </c>
      <c r="E15" s="45">
        <v>0</v>
      </c>
      <c r="F15" s="201" t="e">
        <f t="shared" si="0"/>
        <v>#DIV/0!</v>
      </c>
      <c r="G15" s="201" t="e">
        <f t="shared" si="1"/>
        <v>#DIV/0!</v>
      </c>
      <c r="H15" s="160"/>
    </row>
    <row r="16" spans="1:9" s="4" customFormat="1" ht="30" customHeight="1" thickBot="1">
      <c r="A16" s="46" t="s">
        <v>47</v>
      </c>
      <c r="B16" s="44">
        <v>0</v>
      </c>
      <c r="C16" s="44">
        <v>0</v>
      </c>
      <c r="D16" s="45">
        <v>0</v>
      </c>
      <c r="E16" s="45">
        <v>0</v>
      </c>
      <c r="F16" s="201" t="e">
        <f t="shared" si="0"/>
        <v>#DIV/0!</v>
      </c>
      <c r="G16" s="201" t="e">
        <f t="shared" si="1"/>
        <v>#DIV/0!</v>
      </c>
      <c r="H16" s="160"/>
    </row>
    <row r="17" spans="1:8" s="4" customFormat="1" ht="30" customHeight="1" thickBot="1">
      <c r="A17" s="46" t="s">
        <v>48</v>
      </c>
      <c r="B17" s="44">
        <v>0</v>
      </c>
      <c r="C17" s="44">
        <v>0</v>
      </c>
      <c r="D17" s="45">
        <v>0</v>
      </c>
      <c r="E17" s="45">
        <v>0</v>
      </c>
      <c r="F17" s="201" t="e">
        <f t="shared" si="0"/>
        <v>#DIV/0!</v>
      </c>
      <c r="G17" s="201" t="e">
        <f t="shared" si="1"/>
        <v>#DIV/0!</v>
      </c>
      <c r="H17" s="160"/>
    </row>
    <row r="18" spans="1:8" ht="30" customHeight="1" thickBot="1">
      <c r="A18" s="43" t="s">
        <v>49</v>
      </c>
      <c r="B18" s="44">
        <v>0</v>
      </c>
      <c r="C18" s="44">
        <v>0</v>
      </c>
      <c r="D18" s="45">
        <v>0</v>
      </c>
      <c r="E18" s="45">
        <v>0</v>
      </c>
      <c r="F18" s="201" t="e">
        <f t="shared" si="0"/>
        <v>#DIV/0!</v>
      </c>
      <c r="G18" s="201" t="e">
        <f t="shared" si="1"/>
        <v>#DIV/0!</v>
      </c>
      <c r="H18" s="159"/>
    </row>
    <row r="19" spans="1:8" s="4" customFormat="1" ht="30" customHeight="1" thickBot="1">
      <c r="A19" s="46" t="s">
        <v>50</v>
      </c>
      <c r="B19" s="44">
        <v>0</v>
      </c>
      <c r="C19" s="44">
        <v>0</v>
      </c>
      <c r="D19" s="45">
        <v>0</v>
      </c>
      <c r="E19" s="45">
        <v>0</v>
      </c>
      <c r="F19" s="201" t="e">
        <f t="shared" si="0"/>
        <v>#DIV/0!</v>
      </c>
      <c r="G19" s="201" t="e">
        <f t="shared" si="1"/>
        <v>#DIV/0!</v>
      </c>
      <c r="H19" s="160"/>
    </row>
    <row r="20" spans="1:8" s="4" customFormat="1" ht="30" customHeight="1" thickBot="1">
      <c r="A20" s="46" t="s">
        <v>51</v>
      </c>
      <c r="B20" s="44">
        <v>0</v>
      </c>
      <c r="C20" s="44">
        <v>0</v>
      </c>
      <c r="D20" s="45">
        <v>0</v>
      </c>
      <c r="E20" s="45">
        <v>0</v>
      </c>
      <c r="F20" s="201" t="e">
        <f t="shared" si="0"/>
        <v>#DIV/0!</v>
      </c>
      <c r="G20" s="201" t="e">
        <f t="shared" si="1"/>
        <v>#DIV/0!</v>
      </c>
      <c r="H20" s="160"/>
    </row>
    <row r="21" spans="1:8" s="4" customFormat="1" ht="30" customHeight="1" thickBot="1">
      <c r="A21" s="46" t="s">
        <v>52</v>
      </c>
      <c r="B21" s="44">
        <v>0</v>
      </c>
      <c r="C21" s="44">
        <v>0</v>
      </c>
      <c r="D21" s="45">
        <v>0</v>
      </c>
      <c r="E21" s="45">
        <v>0</v>
      </c>
      <c r="F21" s="201" t="e">
        <f t="shared" si="0"/>
        <v>#DIV/0!</v>
      </c>
      <c r="G21" s="201" t="e">
        <f t="shared" si="1"/>
        <v>#DIV/0!</v>
      </c>
      <c r="H21" s="160"/>
    </row>
    <row r="22" spans="1:8" s="4" customFormat="1" ht="30" customHeight="1" thickBot="1">
      <c r="A22" s="46" t="s">
        <v>53</v>
      </c>
      <c r="B22" s="44">
        <v>0</v>
      </c>
      <c r="C22" s="44">
        <v>0</v>
      </c>
      <c r="D22" s="45">
        <v>0</v>
      </c>
      <c r="E22" s="45">
        <v>0</v>
      </c>
      <c r="F22" s="201" t="e">
        <f t="shared" si="0"/>
        <v>#DIV/0!</v>
      </c>
      <c r="G22" s="201" t="e">
        <f t="shared" si="1"/>
        <v>#DIV/0!</v>
      </c>
      <c r="H22" s="160"/>
    </row>
    <row r="23" spans="1:8" s="4" customFormat="1" ht="30" customHeight="1" thickBot="1">
      <c r="A23" s="46" t="s">
        <v>54</v>
      </c>
      <c r="B23" s="44">
        <v>0</v>
      </c>
      <c r="C23" s="44">
        <v>0</v>
      </c>
      <c r="D23" s="45">
        <v>0</v>
      </c>
      <c r="E23" s="45">
        <v>0</v>
      </c>
      <c r="F23" s="201" t="e">
        <f t="shared" si="0"/>
        <v>#DIV/0!</v>
      </c>
      <c r="G23" s="201" t="e">
        <f t="shared" si="1"/>
        <v>#DIV/0!</v>
      </c>
      <c r="H23" s="160"/>
    </row>
    <row r="24" spans="1:8" s="4" customFormat="1" ht="30" customHeight="1" thickBot="1">
      <c r="A24" s="46" t="s">
        <v>55</v>
      </c>
      <c r="B24" s="44">
        <v>0</v>
      </c>
      <c r="C24" s="44">
        <v>0</v>
      </c>
      <c r="D24" s="45">
        <v>0</v>
      </c>
      <c r="E24" s="45">
        <v>0</v>
      </c>
      <c r="F24" s="201" t="e">
        <f t="shared" si="0"/>
        <v>#DIV/0!</v>
      </c>
      <c r="G24" s="201" t="e">
        <f t="shared" si="1"/>
        <v>#DIV/0!</v>
      </c>
      <c r="H24" s="160"/>
    </row>
    <row r="25" spans="1:8" ht="30" customHeight="1" thickBot="1">
      <c r="A25" s="43" t="s">
        <v>56</v>
      </c>
      <c r="B25" s="44">
        <v>0</v>
      </c>
      <c r="C25" s="44">
        <v>0</v>
      </c>
      <c r="D25" s="45">
        <v>0</v>
      </c>
      <c r="E25" s="45">
        <v>0</v>
      </c>
      <c r="F25" s="201" t="e">
        <f t="shared" si="0"/>
        <v>#DIV/0!</v>
      </c>
      <c r="G25" s="201" t="e">
        <f t="shared" si="1"/>
        <v>#DIV/0!</v>
      </c>
      <c r="H25" s="159"/>
    </row>
    <row r="26" spans="1:8" s="4" customFormat="1" ht="30" customHeight="1" thickBot="1">
      <c r="A26" s="46" t="s">
        <v>57</v>
      </c>
      <c r="B26" s="44">
        <v>0</v>
      </c>
      <c r="C26" s="44">
        <v>0</v>
      </c>
      <c r="D26" s="45">
        <v>0</v>
      </c>
      <c r="E26" s="45">
        <v>0</v>
      </c>
      <c r="F26" s="201" t="e">
        <f t="shared" si="0"/>
        <v>#DIV/0!</v>
      </c>
      <c r="G26" s="201" t="e">
        <f t="shared" si="1"/>
        <v>#DIV/0!</v>
      </c>
      <c r="H26" s="160"/>
    </row>
    <row r="27" spans="1:8" s="4" customFormat="1" ht="30" customHeight="1" thickBot="1">
      <c r="A27" s="46" t="s">
        <v>58</v>
      </c>
      <c r="B27" s="44">
        <v>0</v>
      </c>
      <c r="C27" s="44">
        <v>0</v>
      </c>
      <c r="D27" s="45">
        <v>0</v>
      </c>
      <c r="E27" s="45">
        <v>0</v>
      </c>
      <c r="F27" s="201" t="e">
        <f t="shared" si="0"/>
        <v>#DIV/0!</v>
      </c>
      <c r="G27" s="201" t="e">
        <f t="shared" si="1"/>
        <v>#DIV/0!</v>
      </c>
      <c r="H27" s="160"/>
    </row>
    <row r="28" spans="1:8" s="4" customFormat="1" ht="30" customHeight="1" thickBot="1">
      <c r="A28" s="46" t="s">
        <v>59</v>
      </c>
      <c r="B28" s="44">
        <v>0</v>
      </c>
      <c r="C28" s="44">
        <v>0</v>
      </c>
      <c r="D28" s="45">
        <v>0</v>
      </c>
      <c r="E28" s="45">
        <v>0</v>
      </c>
      <c r="F28" s="201" t="e">
        <f t="shared" si="0"/>
        <v>#DIV/0!</v>
      </c>
      <c r="G28" s="201" t="e">
        <f t="shared" si="1"/>
        <v>#DIV/0!</v>
      </c>
      <c r="H28" s="160"/>
    </row>
    <row r="29" spans="1:8" s="4" customFormat="1" ht="30" customHeight="1" thickBot="1">
      <c r="A29" s="46" t="s">
        <v>60</v>
      </c>
      <c r="B29" s="44">
        <v>0</v>
      </c>
      <c r="C29" s="44">
        <v>0</v>
      </c>
      <c r="D29" s="45">
        <v>0</v>
      </c>
      <c r="E29" s="45">
        <v>0</v>
      </c>
      <c r="F29" s="201" t="e">
        <f t="shared" si="0"/>
        <v>#DIV/0!</v>
      </c>
      <c r="G29" s="201" t="e">
        <f t="shared" si="1"/>
        <v>#DIV/0!</v>
      </c>
      <c r="H29" s="160"/>
    </row>
    <row r="30" spans="1:8" s="4" customFormat="1" ht="30" customHeight="1" thickBot="1">
      <c r="A30" s="46" t="s">
        <v>61</v>
      </c>
      <c r="B30" s="44">
        <v>0</v>
      </c>
      <c r="C30" s="44">
        <v>0</v>
      </c>
      <c r="D30" s="45">
        <v>0</v>
      </c>
      <c r="E30" s="45">
        <v>0</v>
      </c>
      <c r="F30" s="201" t="e">
        <f t="shared" si="0"/>
        <v>#DIV/0!</v>
      </c>
      <c r="G30" s="201" t="e">
        <f t="shared" si="1"/>
        <v>#DIV/0!</v>
      </c>
      <c r="H30" s="160"/>
    </row>
    <row r="31" spans="1:8" s="4" customFormat="1" ht="30" customHeight="1" thickBot="1">
      <c r="A31" s="46" t="s">
        <v>62</v>
      </c>
      <c r="B31" s="44">
        <v>0</v>
      </c>
      <c r="C31" s="44">
        <v>0</v>
      </c>
      <c r="D31" s="45">
        <v>0</v>
      </c>
      <c r="E31" s="45">
        <v>0</v>
      </c>
      <c r="F31" s="201" t="e">
        <f t="shared" si="0"/>
        <v>#DIV/0!</v>
      </c>
      <c r="G31" s="201" t="e">
        <f t="shared" si="1"/>
        <v>#DIV/0!</v>
      </c>
      <c r="H31" s="160"/>
    </row>
    <row r="32" spans="1:8" ht="30" customHeight="1" thickBot="1">
      <c r="A32" s="43" t="s">
        <v>63</v>
      </c>
      <c r="B32" s="44">
        <v>0</v>
      </c>
      <c r="C32" s="44">
        <v>0</v>
      </c>
      <c r="D32" s="45">
        <v>0</v>
      </c>
      <c r="E32" s="45">
        <v>0</v>
      </c>
      <c r="F32" s="201" t="e">
        <f t="shared" si="0"/>
        <v>#DIV/0!</v>
      </c>
      <c r="G32" s="201" t="e">
        <f t="shared" si="1"/>
        <v>#DIV/0!</v>
      </c>
      <c r="H32" s="159"/>
    </row>
    <row r="33" spans="1:8" s="4" customFormat="1" ht="30" customHeight="1" thickBot="1">
      <c r="A33" s="46" t="s">
        <v>64</v>
      </c>
      <c r="B33" s="44">
        <v>0</v>
      </c>
      <c r="C33" s="44">
        <v>0</v>
      </c>
      <c r="D33" s="45">
        <v>0</v>
      </c>
      <c r="E33" s="45">
        <v>0</v>
      </c>
      <c r="F33" s="201" t="e">
        <f t="shared" si="0"/>
        <v>#DIV/0!</v>
      </c>
      <c r="G33" s="201" t="e">
        <f t="shared" si="1"/>
        <v>#DIV/0!</v>
      </c>
      <c r="H33" s="160"/>
    </row>
    <row r="34" spans="1:8" s="4" customFormat="1" ht="30" customHeight="1" thickBot="1">
      <c r="A34" s="46" t="s">
        <v>65</v>
      </c>
      <c r="B34" s="44">
        <v>0</v>
      </c>
      <c r="C34" s="44">
        <v>0</v>
      </c>
      <c r="D34" s="45">
        <v>0</v>
      </c>
      <c r="E34" s="45">
        <v>0</v>
      </c>
      <c r="F34" s="201" t="e">
        <f t="shared" si="0"/>
        <v>#DIV/0!</v>
      </c>
      <c r="G34" s="201" t="e">
        <f t="shared" si="1"/>
        <v>#DIV/0!</v>
      </c>
      <c r="H34" s="160"/>
    </row>
    <row r="35" spans="1:8" s="4" customFormat="1" ht="30" customHeight="1" thickBot="1">
      <c r="A35" s="46" t="s">
        <v>66</v>
      </c>
      <c r="B35" s="44">
        <v>0</v>
      </c>
      <c r="C35" s="44">
        <v>0</v>
      </c>
      <c r="D35" s="45">
        <v>0</v>
      </c>
      <c r="E35" s="45">
        <v>0</v>
      </c>
      <c r="F35" s="201" t="e">
        <f t="shared" si="0"/>
        <v>#DIV/0!</v>
      </c>
      <c r="G35" s="201" t="e">
        <f t="shared" si="1"/>
        <v>#DIV/0!</v>
      </c>
      <c r="H35" s="160"/>
    </row>
    <row r="36" spans="1:8" s="4" customFormat="1" ht="30" customHeight="1" thickBot="1">
      <c r="A36" s="46" t="s">
        <v>67</v>
      </c>
      <c r="B36" s="44">
        <v>0</v>
      </c>
      <c r="C36" s="44">
        <v>0</v>
      </c>
      <c r="D36" s="45">
        <v>0</v>
      </c>
      <c r="E36" s="45">
        <v>0</v>
      </c>
      <c r="F36" s="201" t="e">
        <f t="shared" si="0"/>
        <v>#DIV/0!</v>
      </c>
      <c r="G36" s="201" t="e">
        <f t="shared" si="1"/>
        <v>#DIV/0!</v>
      </c>
      <c r="H36" s="160"/>
    </row>
    <row r="37" spans="1:8" s="4" customFormat="1" ht="30" customHeight="1" thickBot="1">
      <c r="A37" s="46" t="s">
        <v>68</v>
      </c>
      <c r="B37" s="44">
        <v>0</v>
      </c>
      <c r="C37" s="44">
        <v>0</v>
      </c>
      <c r="D37" s="45">
        <v>0</v>
      </c>
      <c r="E37" s="45">
        <v>0</v>
      </c>
      <c r="F37" s="201" t="e">
        <f t="shared" si="0"/>
        <v>#DIV/0!</v>
      </c>
      <c r="G37" s="201" t="e">
        <f t="shared" si="1"/>
        <v>#DIV/0!</v>
      </c>
      <c r="H37" s="160"/>
    </row>
    <row r="38" spans="1:8" s="4" customFormat="1" ht="30" customHeight="1" thickBot="1">
      <c r="A38" s="46" t="s">
        <v>69</v>
      </c>
      <c r="B38" s="44">
        <v>0</v>
      </c>
      <c r="C38" s="44">
        <v>0</v>
      </c>
      <c r="D38" s="45">
        <v>0</v>
      </c>
      <c r="E38" s="45">
        <v>0</v>
      </c>
      <c r="F38" s="201" t="e">
        <f t="shared" si="0"/>
        <v>#DIV/0!</v>
      </c>
      <c r="G38" s="201" t="e">
        <f t="shared" si="1"/>
        <v>#DIV/0!</v>
      </c>
      <c r="H38" s="155"/>
    </row>
    <row r="39" spans="1:8" ht="30" customHeight="1" thickBot="1">
      <c r="A39" s="165" t="s">
        <v>70</v>
      </c>
      <c r="B39" s="166">
        <v>378212.32</v>
      </c>
      <c r="C39" s="166">
        <v>886442.99</v>
      </c>
      <c r="D39" s="166">
        <v>886442.99</v>
      </c>
      <c r="E39" s="166">
        <v>501194.1</v>
      </c>
      <c r="F39" s="200">
        <f t="shared" si="0"/>
        <v>132.51659808437756</v>
      </c>
      <c r="G39" s="200">
        <f t="shared" si="1"/>
        <v>56.539913525628982</v>
      </c>
      <c r="H39" s="154"/>
    </row>
    <row r="40" spans="1:8" s="4" customFormat="1" ht="30" customHeight="1" thickBot="1">
      <c r="A40" s="167" t="s">
        <v>71</v>
      </c>
      <c r="B40" s="166">
        <v>378212.32</v>
      </c>
      <c r="C40" s="166">
        <v>886442.99</v>
      </c>
      <c r="D40" s="168">
        <v>886442.99</v>
      </c>
      <c r="E40" s="168">
        <v>501194.1</v>
      </c>
      <c r="F40" s="200">
        <f t="shared" si="0"/>
        <v>132.51659808437756</v>
      </c>
      <c r="G40" s="200">
        <f t="shared" si="1"/>
        <v>56.539913525628982</v>
      </c>
      <c r="H40" s="155"/>
    </row>
    <row r="41" spans="1:8" s="4" customFormat="1" ht="30" customHeight="1" thickBot="1">
      <c r="A41" s="46" t="s">
        <v>72</v>
      </c>
      <c r="B41" s="44">
        <v>0</v>
      </c>
      <c r="C41" s="44">
        <v>0</v>
      </c>
      <c r="D41" s="47">
        <v>0</v>
      </c>
      <c r="E41" s="47">
        <v>0</v>
      </c>
      <c r="F41" s="201" t="e">
        <f t="shared" si="0"/>
        <v>#DIV/0!</v>
      </c>
      <c r="G41" s="201" t="e">
        <f t="shared" si="1"/>
        <v>#DIV/0!</v>
      </c>
      <c r="H41" s="155"/>
    </row>
    <row r="42" spans="1:8" s="4" customFormat="1" ht="30" customHeight="1" thickBot="1">
      <c r="A42" s="46" t="s">
        <v>73</v>
      </c>
      <c r="B42" s="44">
        <v>0</v>
      </c>
      <c r="C42" s="44">
        <v>0</v>
      </c>
      <c r="D42" s="47">
        <v>0</v>
      </c>
      <c r="E42" s="47">
        <v>0</v>
      </c>
      <c r="F42" s="201" t="e">
        <f t="shared" si="0"/>
        <v>#DIV/0!</v>
      </c>
      <c r="G42" s="201" t="e">
        <f t="shared" si="1"/>
        <v>#DIV/0!</v>
      </c>
      <c r="H42" s="155"/>
    </row>
    <row r="43" spans="1:8" s="4" customFormat="1" ht="30" customHeight="1" thickBot="1">
      <c r="A43" s="46" t="s">
        <v>74</v>
      </c>
      <c r="B43" s="44">
        <v>0</v>
      </c>
      <c r="C43" s="44">
        <v>0</v>
      </c>
      <c r="D43" s="47">
        <v>0</v>
      </c>
      <c r="E43" s="47">
        <v>0</v>
      </c>
      <c r="F43" s="201" t="e">
        <f t="shared" si="0"/>
        <v>#DIV/0!</v>
      </c>
      <c r="G43" s="201" t="e">
        <f t="shared" si="1"/>
        <v>#DIV/0!</v>
      </c>
      <c r="H43" s="155"/>
    </row>
    <row r="44" spans="1:8" s="4" customFormat="1" ht="30" customHeight="1" thickBot="1">
      <c r="A44" s="46" t="s">
        <v>75</v>
      </c>
      <c r="B44" s="44">
        <v>0</v>
      </c>
      <c r="C44" s="44">
        <v>0</v>
      </c>
      <c r="D44" s="47">
        <v>0</v>
      </c>
      <c r="E44" s="47">
        <v>0</v>
      </c>
      <c r="F44" s="201" t="e">
        <f t="shared" si="0"/>
        <v>#DIV/0!</v>
      </c>
      <c r="G44" s="201" t="e">
        <f t="shared" si="1"/>
        <v>#DIV/0!</v>
      </c>
      <c r="H44" s="155"/>
    </row>
    <row r="45" spans="1:8" s="4" customFormat="1" ht="30" customHeight="1" thickBot="1">
      <c r="A45" s="46" t="s">
        <v>76</v>
      </c>
      <c r="B45" s="44">
        <v>0</v>
      </c>
      <c r="C45" s="44">
        <v>0</v>
      </c>
      <c r="D45" s="47">
        <v>0</v>
      </c>
      <c r="E45" s="47">
        <v>0</v>
      </c>
      <c r="F45" s="201" t="e">
        <f t="shared" si="0"/>
        <v>#DIV/0!</v>
      </c>
      <c r="G45" s="201" t="e">
        <f t="shared" si="1"/>
        <v>#DIV/0!</v>
      </c>
      <c r="H45" s="155"/>
    </row>
    <row r="46" spans="1:8" s="4" customFormat="1" ht="30" customHeight="1" thickBot="1">
      <c r="A46" s="46" t="s">
        <v>77</v>
      </c>
      <c r="B46" s="44">
        <v>0</v>
      </c>
      <c r="C46" s="44">
        <v>0</v>
      </c>
      <c r="D46" s="47">
        <v>0</v>
      </c>
      <c r="E46" s="47">
        <v>0</v>
      </c>
      <c r="F46" s="201" t="e">
        <f t="shared" si="0"/>
        <v>#DIV/0!</v>
      </c>
      <c r="G46" s="201" t="e">
        <f t="shared" si="1"/>
        <v>#DIV/0!</v>
      </c>
      <c r="H46" s="155"/>
    </row>
    <row r="47" spans="1:8" s="4" customFormat="1" ht="30" customHeight="1" thickBot="1">
      <c r="A47" s="46" t="s">
        <v>78</v>
      </c>
      <c r="B47" s="44">
        <v>0</v>
      </c>
      <c r="C47" s="44">
        <v>0</v>
      </c>
      <c r="D47" s="47">
        <v>0</v>
      </c>
      <c r="E47" s="47">
        <v>0</v>
      </c>
      <c r="F47" s="201" t="e">
        <f t="shared" si="0"/>
        <v>#DIV/0!</v>
      </c>
      <c r="G47" s="201" t="e">
        <f t="shared" si="1"/>
        <v>#DIV/0!</v>
      </c>
      <c r="H47" s="155"/>
    </row>
    <row r="48" spans="1:8" ht="30" customHeight="1" thickBot="1">
      <c r="A48" s="43" t="s">
        <v>79</v>
      </c>
      <c r="B48" s="44">
        <v>0</v>
      </c>
      <c r="C48" s="44">
        <v>0</v>
      </c>
      <c r="D48" s="47">
        <v>0</v>
      </c>
      <c r="E48" s="47">
        <v>0</v>
      </c>
      <c r="F48" s="201" t="e">
        <f t="shared" si="0"/>
        <v>#DIV/0!</v>
      </c>
      <c r="G48" s="201" t="e">
        <f t="shared" si="1"/>
        <v>#DIV/0!</v>
      </c>
      <c r="H48" s="154"/>
    </row>
    <row r="49" spans="1:8" s="4" customFormat="1" ht="30" customHeight="1" thickBot="1">
      <c r="A49" s="46" t="s">
        <v>80</v>
      </c>
      <c r="B49" s="44">
        <v>0</v>
      </c>
      <c r="C49" s="44">
        <v>0</v>
      </c>
      <c r="D49" s="47">
        <v>0</v>
      </c>
      <c r="E49" s="47">
        <v>0</v>
      </c>
      <c r="F49" s="201" t="e">
        <f t="shared" si="0"/>
        <v>#DIV/0!</v>
      </c>
      <c r="G49" s="201" t="e">
        <f t="shared" si="1"/>
        <v>#DIV/0!</v>
      </c>
      <c r="H49" s="155"/>
    </row>
    <row r="50" spans="1:8" s="4" customFormat="1" ht="30" customHeight="1" thickBot="1">
      <c r="A50" s="46" t="s">
        <v>81</v>
      </c>
      <c r="B50" s="44">
        <v>0</v>
      </c>
      <c r="C50" s="44">
        <v>0</v>
      </c>
      <c r="D50" s="47">
        <v>0</v>
      </c>
      <c r="E50" s="47">
        <v>0</v>
      </c>
      <c r="F50" s="201" t="e">
        <f t="shared" si="0"/>
        <v>#DIV/0!</v>
      </c>
      <c r="G50" s="201" t="e">
        <f t="shared" si="1"/>
        <v>#DIV/0!</v>
      </c>
      <c r="H50" s="155"/>
    </row>
    <row r="51" spans="1:8" s="4" customFormat="1" ht="30" customHeight="1" thickBot="1">
      <c r="A51" s="46" t="s">
        <v>82</v>
      </c>
      <c r="B51" s="44">
        <v>0</v>
      </c>
      <c r="C51" s="44">
        <v>0</v>
      </c>
      <c r="D51" s="47">
        <v>0</v>
      </c>
      <c r="E51" s="47">
        <v>0</v>
      </c>
      <c r="F51" s="201" t="e">
        <f t="shared" si="0"/>
        <v>#DIV/0!</v>
      </c>
      <c r="G51" s="201" t="e">
        <f t="shared" si="1"/>
        <v>#DIV/0!</v>
      </c>
      <c r="H51" s="155"/>
    </row>
    <row r="52" spans="1:8" s="4" customFormat="1" ht="30" customHeight="1" thickBot="1">
      <c r="A52" s="46" t="s">
        <v>83</v>
      </c>
      <c r="B52" s="44">
        <v>0</v>
      </c>
      <c r="C52" s="44">
        <v>0</v>
      </c>
      <c r="D52" s="47">
        <v>0</v>
      </c>
      <c r="E52" s="47">
        <v>0</v>
      </c>
      <c r="F52" s="201" t="e">
        <f t="shared" si="0"/>
        <v>#DIV/0!</v>
      </c>
      <c r="G52" s="201" t="e">
        <f t="shared" si="1"/>
        <v>#DIV/0!</v>
      </c>
      <c r="H52" s="155"/>
    </row>
    <row r="53" spans="1:8" s="4" customFormat="1" ht="30" customHeight="1" thickBot="1">
      <c r="A53" s="46" t="s">
        <v>84</v>
      </c>
      <c r="B53" s="44">
        <v>0</v>
      </c>
      <c r="C53" s="44">
        <v>0</v>
      </c>
      <c r="D53" s="47">
        <v>0</v>
      </c>
      <c r="E53" s="47">
        <v>0</v>
      </c>
      <c r="F53" s="201" t="e">
        <f t="shared" si="0"/>
        <v>#DIV/0!</v>
      </c>
      <c r="G53" s="201" t="e">
        <f t="shared" si="1"/>
        <v>#DIV/0!</v>
      </c>
      <c r="H53" s="155"/>
    </row>
    <row r="54" spans="1:8" s="4" customFormat="1" ht="30" customHeight="1" thickBot="1">
      <c r="A54" s="46" t="s">
        <v>85</v>
      </c>
      <c r="B54" s="44">
        <v>0</v>
      </c>
      <c r="C54" s="44">
        <v>0</v>
      </c>
      <c r="D54" s="47">
        <v>0</v>
      </c>
      <c r="E54" s="47">
        <v>0</v>
      </c>
      <c r="F54" s="201" t="e">
        <f t="shared" si="0"/>
        <v>#DIV/0!</v>
      </c>
      <c r="G54" s="201" t="e">
        <f t="shared" si="1"/>
        <v>#DIV/0!</v>
      </c>
      <c r="H54" s="155"/>
    </row>
    <row r="55" spans="1:8" s="4" customFormat="1" ht="30" customHeight="1" thickBot="1">
      <c r="A55" s="46" t="s">
        <v>86</v>
      </c>
      <c r="B55" s="44">
        <v>0</v>
      </c>
      <c r="C55" s="44">
        <v>0</v>
      </c>
      <c r="D55" s="47">
        <v>0</v>
      </c>
      <c r="E55" s="47">
        <v>0</v>
      </c>
      <c r="F55" s="201" t="e">
        <f t="shared" si="0"/>
        <v>#DIV/0!</v>
      </c>
      <c r="G55" s="201" t="e">
        <f t="shared" si="1"/>
        <v>#DIV/0!</v>
      </c>
      <c r="H55" s="155"/>
    </row>
    <row r="56" spans="1:8" s="4" customFormat="1" ht="30" customHeight="1" thickBot="1">
      <c r="A56" s="46" t="s">
        <v>87</v>
      </c>
      <c r="B56" s="44">
        <v>0</v>
      </c>
      <c r="C56" s="44">
        <v>0</v>
      </c>
      <c r="D56" s="47">
        <v>0</v>
      </c>
      <c r="E56" s="47">
        <v>0</v>
      </c>
      <c r="F56" s="201" t="e">
        <f t="shared" si="0"/>
        <v>#DIV/0!</v>
      </c>
      <c r="G56" s="201" t="e">
        <f t="shared" si="1"/>
        <v>#DIV/0!</v>
      </c>
      <c r="H56" s="155"/>
    </row>
    <row r="57" spans="1:8" s="4" customFormat="1" ht="30" customHeight="1" thickBot="1">
      <c r="A57" s="46" t="s">
        <v>88</v>
      </c>
      <c r="B57" s="44">
        <v>0</v>
      </c>
      <c r="C57" s="44">
        <v>0</v>
      </c>
      <c r="D57" s="47">
        <v>0</v>
      </c>
      <c r="E57" s="47">
        <v>0</v>
      </c>
      <c r="F57" s="201" t="e">
        <f t="shared" si="0"/>
        <v>#DIV/0!</v>
      </c>
      <c r="G57" s="201" t="e">
        <f t="shared" si="1"/>
        <v>#DIV/0!</v>
      </c>
    </row>
    <row r="58" spans="1:8" ht="30" customHeight="1">
      <c r="A58" s="15"/>
      <c r="B58" s="15"/>
      <c r="C58" s="15"/>
      <c r="D58" s="15"/>
      <c r="E58" s="15"/>
      <c r="F58" s="62"/>
      <c r="G58" s="156"/>
    </row>
    <row r="59" spans="1:8" ht="15.6">
      <c r="F59" s="15"/>
    </row>
    <row r="60" spans="1:8" ht="15.6">
      <c r="G60" s="15"/>
    </row>
  </sheetData>
  <mergeCells count="7">
    <mergeCell ref="A7:G7"/>
    <mergeCell ref="A4:G4"/>
    <mergeCell ref="A1:G1"/>
    <mergeCell ref="A2:G2"/>
    <mergeCell ref="A3:G3"/>
    <mergeCell ref="A5:G5"/>
    <mergeCell ref="A6:G6"/>
  </mergeCells>
  <phoneticPr fontId="33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73" fitToHeight="0" orientation="portrait" r:id="rId1"/>
  <ignoredErrors>
    <ignoredError sqref="F11:F38 G11:G38 F41:G5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E8982-8AB8-47D6-B4D3-82F6888F0257}">
  <sheetPr>
    <pageSetUpPr fitToPage="1"/>
  </sheetPr>
  <dimension ref="A1:I27"/>
  <sheetViews>
    <sheetView workbookViewId="0">
      <selection activeCell="J13" sqref="J13"/>
    </sheetView>
  </sheetViews>
  <sheetFormatPr defaultRowHeight="14.4"/>
  <cols>
    <col min="1" max="1" width="7.21875" style="38" bestFit="1" customWidth="1"/>
    <col min="2" max="2" width="8" style="38" bestFit="1" customWidth="1"/>
    <col min="3" max="3" width="50.33203125" style="38" bestFit="1" customWidth="1"/>
    <col min="4" max="4" width="15.33203125" style="38" customWidth="1"/>
    <col min="5" max="5" width="12.33203125" style="38" customWidth="1"/>
    <col min="6" max="6" width="11.88671875" style="38" customWidth="1"/>
    <col min="7" max="7" width="15.109375" style="38" bestFit="1" customWidth="1"/>
    <col min="8" max="9" width="9.44140625" style="38" bestFit="1" customWidth="1"/>
    <col min="10" max="10" width="10.109375" style="38" customWidth="1"/>
    <col min="11" max="16384" width="8.88671875" style="38"/>
  </cols>
  <sheetData>
    <row r="1" spans="1:9" ht="15" customHeight="1" thickBot="1">
      <c r="A1" s="302" t="s">
        <v>148</v>
      </c>
      <c r="B1" s="303"/>
      <c r="C1" s="303"/>
      <c r="D1" s="303"/>
      <c r="E1" s="303"/>
      <c r="F1" s="303"/>
      <c r="G1" s="303"/>
      <c r="H1" s="303"/>
      <c r="I1" s="304"/>
    </row>
    <row r="2" spans="1:9" ht="18" customHeight="1" thickBot="1">
      <c r="A2" s="302" t="s">
        <v>199</v>
      </c>
      <c r="B2" s="303"/>
      <c r="C2" s="303"/>
      <c r="D2" s="303"/>
      <c r="E2" s="303"/>
      <c r="F2" s="303"/>
      <c r="G2" s="303"/>
      <c r="H2" s="303"/>
      <c r="I2" s="304"/>
    </row>
    <row r="3" spans="1:9" ht="15.75" customHeight="1" thickBot="1">
      <c r="A3" s="307"/>
      <c r="B3" s="303"/>
      <c r="C3" s="303"/>
      <c r="D3" s="303"/>
      <c r="E3" s="303"/>
      <c r="F3" s="303"/>
      <c r="G3" s="303"/>
      <c r="H3" s="303"/>
      <c r="I3" s="304"/>
    </row>
    <row r="4" spans="1:9" ht="15" thickBot="1">
      <c r="A4" s="299" t="s">
        <v>316</v>
      </c>
      <c r="B4" s="303"/>
      <c r="C4" s="303"/>
      <c r="D4" s="303"/>
      <c r="E4" s="303"/>
      <c r="F4" s="303"/>
      <c r="G4" s="303"/>
      <c r="H4" s="303"/>
      <c r="I4" s="304"/>
    </row>
    <row r="5" spans="1:9" ht="15" thickBot="1">
      <c r="A5" s="308" t="s">
        <v>323</v>
      </c>
      <c r="B5" s="303"/>
      <c r="C5" s="303"/>
      <c r="D5" s="303"/>
      <c r="E5" s="303"/>
      <c r="F5" s="303"/>
      <c r="G5" s="303"/>
      <c r="H5" s="303"/>
      <c r="I5" s="304"/>
    </row>
    <row r="6" spans="1:9" ht="15" customHeight="1" thickBot="1">
      <c r="A6" s="296"/>
      <c r="B6" s="303"/>
      <c r="C6" s="303"/>
      <c r="D6" s="303"/>
      <c r="E6" s="303"/>
      <c r="F6" s="303"/>
      <c r="G6" s="303"/>
      <c r="H6" s="303"/>
      <c r="I6" s="304"/>
    </row>
    <row r="7" spans="1:9" ht="15" thickBot="1">
      <c r="A7" s="327">
        <v>1</v>
      </c>
      <c r="B7" s="297"/>
      <c r="C7" s="298"/>
      <c r="D7" s="186">
        <v>2</v>
      </c>
      <c r="E7" s="186">
        <v>3</v>
      </c>
      <c r="F7" s="186">
        <v>4</v>
      </c>
      <c r="G7" s="184">
        <v>5</v>
      </c>
      <c r="H7" s="185">
        <v>6</v>
      </c>
      <c r="I7" s="185">
        <v>7</v>
      </c>
    </row>
    <row r="8" spans="1:9" ht="43.8" thickBot="1">
      <c r="A8" s="65" t="s">
        <v>3</v>
      </c>
      <c r="B8" s="65" t="s">
        <v>4</v>
      </c>
      <c r="C8" s="65" t="s">
        <v>20</v>
      </c>
      <c r="D8" s="134" t="s">
        <v>280</v>
      </c>
      <c r="E8" s="134" t="s">
        <v>161</v>
      </c>
      <c r="F8" s="134" t="s">
        <v>162</v>
      </c>
      <c r="G8" s="134" t="s">
        <v>164</v>
      </c>
      <c r="H8" s="144" t="s">
        <v>283</v>
      </c>
      <c r="I8" s="144" t="s">
        <v>284</v>
      </c>
    </row>
    <row r="9" spans="1:9" ht="30" customHeight="1" thickBot="1">
      <c r="A9" s="171">
        <v>8</v>
      </c>
      <c r="B9" s="171"/>
      <c r="C9" s="171" t="s">
        <v>10</v>
      </c>
      <c r="D9" s="172">
        <v>0</v>
      </c>
      <c r="E9" s="172">
        <v>0</v>
      </c>
      <c r="F9" s="173">
        <v>0</v>
      </c>
      <c r="G9" s="173">
        <v>0</v>
      </c>
      <c r="H9" s="169" t="e">
        <f>G9/D9*100</f>
        <v>#DIV/0!</v>
      </c>
      <c r="I9" s="169" t="e">
        <f>G9/F9*100</f>
        <v>#DIV/0!</v>
      </c>
    </row>
    <row r="10" spans="1:9" ht="30" customHeight="1" thickBot="1">
      <c r="A10" s="174"/>
      <c r="B10" s="174">
        <v>81</v>
      </c>
      <c r="C10" s="174" t="s">
        <v>41</v>
      </c>
      <c r="D10" s="172">
        <v>0</v>
      </c>
      <c r="E10" s="172">
        <v>0</v>
      </c>
      <c r="F10" s="173">
        <v>0</v>
      </c>
      <c r="G10" s="173">
        <v>0</v>
      </c>
      <c r="H10" s="169" t="e">
        <f t="shared" ref="H10:H15" si="0">G10/D10*100</f>
        <v>#DIV/0!</v>
      </c>
      <c r="I10" s="169" t="e">
        <f t="shared" ref="I10:I15" si="1">G10/F10*100</f>
        <v>#DIV/0!</v>
      </c>
    </row>
    <row r="11" spans="1:9" ht="30" customHeight="1" thickBot="1">
      <c r="A11" s="175"/>
      <c r="B11" s="176"/>
      <c r="C11" s="177"/>
      <c r="D11" s="178"/>
      <c r="E11" s="178"/>
      <c r="F11" s="170"/>
      <c r="G11" s="170"/>
      <c r="H11" s="170"/>
      <c r="I11" s="170"/>
    </row>
    <row r="12" spans="1:9" ht="30" customHeight="1" thickBot="1">
      <c r="A12" s="171"/>
      <c r="B12" s="174">
        <v>84</v>
      </c>
      <c r="C12" s="174" t="s">
        <v>14</v>
      </c>
      <c r="D12" s="172">
        <v>0</v>
      </c>
      <c r="E12" s="172">
        <v>0</v>
      </c>
      <c r="F12" s="173">
        <v>0</v>
      </c>
      <c r="G12" s="173">
        <v>0</v>
      </c>
      <c r="H12" s="169" t="e">
        <f t="shared" si="0"/>
        <v>#DIV/0!</v>
      </c>
      <c r="I12" s="169" t="e">
        <f t="shared" si="1"/>
        <v>#DIV/0!</v>
      </c>
    </row>
    <row r="13" spans="1:9" ht="30" customHeight="1" thickBot="1">
      <c r="A13" s="179"/>
      <c r="B13" s="179"/>
      <c r="C13" s="180"/>
      <c r="D13" s="178"/>
      <c r="E13" s="178"/>
      <c r="F13" s="170"/>
      <c r="G13" s="170"/>
      <c r="H13" s="170"/>
      <c r="I13" s="170"/>
    </row>
    <row r="14" spans="1:9" ht="30" customHeight="1" thickBot="1">
      <c r="A14" s="181">
        <v>5</v>
      </c>
      <c r="B14" s="181"/>
      <c r="C14" s="182" t="s">
        <v>11</v>
      </c>
      <c r="D14" s="172">
        <v>0</v>
      </c>
      <c r="E14" s="172">
        <v>0</v>
      </c>
      <c r="F14" s="173">
        <v>0</v>
      </c>
      <c r="G14" s="173">
        <v>0</v>
      </c>
      <c r="H14" s="169" t="e">
        <f t="shared" si="0"/>
        <v>#DIV/0!</v>
      </c>
      <c r="I14" s="169" t="e">
        <f t="shared" si="1"/>
        <v>#DIV/0!</v>
      </c>
    </row>
    <row r="15" spans="1:9" ht="30" customHeight="1" thickBot="1">
      <c r="A15" s="174"/>
      <c r="B15" s="174">
        <v>54</v>
      </c>
      <c r="C15" s="183" t="s">
        <v>15</v>
      </c>
      <c r="D15" s="172">
        <v>0</v>
      </c>
      <c r="E15" s="172">
        <v>0</v>
      </c>
      <c r="F15" s="173">
        <v>0</v>
      </c>
      <c r="G15" s="173">
        <v>0</v>
      </c>
      <c r="H15" s="169" t="e">
        <f t="shared" si="0"/>
        <v>#DIV/0!</v>
      </c>
      <c r="I15" s="169" t="e">
        <f t="shared" si="1"/>
        <v>#DIV/0!</v>
      </c>
    </row>
    <row r="16" spans="1:9" ht="30" customHeight="1">
      <c r="A16" s="15"/>
      <c r="B16" s="15"/>
      <c r="C16" s="15"/>
      <c r="D16" s="15"/>
      <c r="E16" s="15"/>
      <c r="F16" s="15"/>
      <c r="G16" s="15"/>
    </row>
    <row r="17" spans="1:9" ht="30" customHeight="1"/>
    <row r="18" spans="1:9" ht="30" customHeight="1"/>
    <row r="19" spans="1:9" ht="30" customHeight="1"/>
    <row r="20" spans="1:9" ht="30" customHeight="1"/>
    <row r="21" spans="1:9" ht="30" customHeight="1"/>
    <row r="22" spans="1:9" ht="30" customHeight="1"/>
    <row r="23" spans="1:9" s="4" customFormat="1" ht="30" customHeight="1">
      <c r="A23" s="38"/>
      <c r="B23" s="38"/>
      <c r="C23" s="38"/>
      <c r="D23" s="38"/>
      <c r="E23" s="38"/>
      <c r="F23" s="38"/>
      <c r="G23" s="38"/>
      <c r="H23" s="38"/>
      <c r="I23" s="38"/>
    </row>
    <row r="24" spans="1:9" ht="30" customHeight="1"/>
    <row r="25" spans="1:9" ht="30" customHeight="1"/>
    <row r="26" spans="1:9" ht="30" customHeight="1"/>
    <row r="27" spans="1:9" ht="30" customHeight="1"/>
  </sheetData>
  <mergeCells count="7">
    <mergeCell ref="A7:C7"/>
    <mergeCell ref="A1:I1"/>
    <mergeCell ref="A2:I2"/>
    <mergeCell ref="A3:I3"/>
    <mergeCell ref="A4:I4"/>
    <mergeCell ref="A5:I5"/>
    <mergeCell ref="A6:I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fitToHeight="0" orientation="portrait" r:id="rId1"/>
  <ignoredErrors>
    <ignoredError sqref="H12:I12 H9:I10 H14:I15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7"/>
  <sheetViews>
    <sheetView workbookViewId="0">
      <selection activeCell="C8" sqref="C8"/>
    </sheetView>
  </sheetViews>
  <sheetFormatPr defaultRowHeight="14.4"/>
  <cols>
    <col min="1" max="1" width="11.33203125" bestFit="1" customWidth="1"/>
    <col min="2" max="2" width="54.88671875" customWidth="1"/>
    <col min="3" max="3" width="15.109375" bestFit="1" customWidth="1"/>
    <col min="4" max="4" width="11.44140625" bestFit="1" customWidth="1"/>
    <col min="5" max="5" width="12.109375" bestFit="1" customWidth="1"/>
    <col min="6" max="6" width="13.77734375" customWidth="1"/>
    <col min="7" max="7" width="9.44140625" bestFit="1" customWidth="1"/>
    <col min="8" max="8" width="10.109375" customWidth="1"/>
    <col min="9" max="9" width="9.44140625" bestFit="1" customWidth="1"/>
    <col min="10" max="10" width="10.109375" customWidth="1"/>
  </cols>
  <sheetData>
    <row r="1" spans="1:8" ht="15" customHeight="1" thickBot="1">
      <c r="A1" s="302" t="s">
        <v>148</v>
      </c>
      <c r="B1" s="303"/>
      <c r="C1" s="303"/>
      <c r="D1" s="303"/>
      <c r="E1" s="303"/>
      <c r="F1" s="303"/>
      <c r="G1" s="303"/>
      <c r="H1" s="304"/>
    </row>
    <row r="2" spans="1:8" ht="18" customHeight="1" thickBot="1">
      <c r="A2" s="302" t="s">
        <v>199</v>
      </c>
      <c r="B2" s="303"/>
      <c r="C2" s="303"/>
      <c r="D2" s="303"/>
      <c r="E2" s="303"/>
      <c r="F2" s="303"/>
      <c r="G2" s="303"/>
      <c r="H2" s="304"/>
    </row>
    <row r="3" spans="1:8" ht="15.75" customHeight="1" thickBot="1">
      <c r="A3" s="307"/>
      <c r="B3" s="303"/>
      <c r="C3" s="303"/>
      <c r="D3" s="303"/>
      <c r="E3" s="303"/>
      <c r="F3" s="303"/>
      <c r="G3" s="303"/>
      <c r="H3" s="304"/>
    </row>
    <row r="4" spans="1:8" ht="15" thickBot="1">
      <c r="A4" s="299" t="s">
        <v>316</v>
      </c>
      <c r="B4" s="303"/>
      <c r="C4" s="303"/>
      <c r="D4" s="303"/>
      <c r="E4" s="303"/>
      <c r="F4" s="303"/>
      <c r="G4" s="303"/>
      <c r="H4" s="304"/>
    </row>
    <row r="5" spans="1:8" ht="15" thickBot="1">
      <c r="A5" s="308" t="s">
        <v>324</v>
      </c>
      <c r="B5" s="303"/>
      <c r="C5" s="303"/>
      <c r="D5" s="303"/>
      <c r="E5" s="303"/>
      <c r="F5" s="303"/>
      <c r="G5" s="303"/>
      <c r="H5" s="304"/>
    </row>
    <row r="6" spans="1:8" ht="15" customHeight="1" thickBot="1">
      <c r="A6" s="328"/>
      <c r="B6" s="329"/>
      <c r="C6" s="329"/>
      <c r="D6" s="329"/>
      <c r="E6" s="329"/>
      <c r="F6" s="329"/>
      <c r="G6" s="329"/>
      <c r="H6" s="330"/>
    </row>
    <row r="7" spans="1:8" ht="15" thickBot="1">
      <c r="A7" s="327">
        <v>1</v>
      </c>
      <c r="B7" s="298"/>
      <c r="C7" s="186">
        <v>2</v>
      </c>
      <c r="D7" s="186">
        <v>3</v>
      </c>
      <c r="E7" s="186">
        <v>4</v>
      </c>
      <c r="F7" s="184">
        <v>5</v>
      </c>
      <c r="G7" s="185">
        <v>6</v>
      </c>
      <c r="H7" s="185">
        <v>7</v>
      </c>
    </row>
    <row r="8" spans="1:8" ht="43.8" thickBot="1">
      <c r="A8" s="215" t="s">
        <v>319</v>
      </c>
      <c r="B8" s="65" t="s">
        <v>315</v>
      </c>
      <c r="C8" s="134" t="s">
        <v>280</v>
      </c>
      <c r="D8" s="134" t="s">
        <v>161</v>
      </c>
      <c r="E8" s="134" t="s">
        <v>162</v>
      </c>
      <c r="F8" s="134" t="s">
        <v>164</v>
      </c>
      <c r="G8" s="144" t="s">
        <v>283</v>
      </c>
      <c r="H8" s="144" t="s">
        <v>284</v>
      </c>
    </row>
    <row r="9" spans="1:8" ht="16.2" thickBot="1">
      <c r="A9" s="216"/>
      <c r="B9" s="222"/>
      <c r="C9" s="172">
        <v>0</v>
      </c>
      <c r="D9" s="172">
        <v>0</v>
      </c>
      <c r="E9" s="173">
        <v>0</v>
      </c>
      <c r="F9" s="173">
        <v>0</v>
      </c>
      <c r="G9" s="169" t="e">
        <f>F9/C9*100</f>
        <v>#DIV/0!</v>
      </c>
      <c r="H9" s="169" t="e">
        <f>F9/E9*100</f>
        <v>#DIV/0!</v>
      </c>
    </row>
    <row r="10" spans="1:8" ht="16.2" thickBot="1">
      <c r="A10" s="217"/>
      <c r="B10" s="222" t="s">
        <v>41</v>
      </c>
      <c r="C10" s="172">
        <v>0</v>
      </c>
      <c r="D10" s="172">
        <v>0</v>
      </c>
      <c r="E10" s="173">
        <v>0</v>
      </c>
      <c r="F10" s="173">
        <v>0</v>
      </c>
      <c r="G10" s="169" t="e">
        <f t="shared" ref="G10:G25" si="0">F10/C10*100</f>
        <v>#DIV/0!</v>
      </c>
      <c r="H10" s="169" t="e">
        <f t="shared" ref="H10:H25" si="1">F10/E10*100</f>
        <v>#DIV/0!</v>
      </c>
    </row>
    <row r="11" spans="1:8" ht="16.2" thickBot="1">
      <c r="A11" s="217" t="s">
        <v>28</v>
      </c>
      <c r="B11" s="223" t="s">
        <v>29</v>
      </c>
      <c r="C11" s="172">
        <v>0</v>
      </c>
      <c r="D11" s="172">
        <v>0</v>
      </c>
      <c r="E11" s="173">
        <v>0</v>
      </c>
      <c r="F11" s="173">
        <v>0</v>
      </c>
      <c r="G11" s="169" t="e">
        <f t="shared" si="0"/>
        <v>#DIV/0!</v>
      </c>
      <c r="H11" s="169" t="e">
        <f t="shared" si="1"/>
        <v>#DIV/0!</v>
      </c>
    </row>
    <row r="12" spans="1:8" ht="16.2" thickBot="1">
      <c r="A12" s="218"/>
      <c r="B12" s="224"/>
      <c r="C12" s="178"/>
      <c r="D12" s="178"/>
      <c r="E12" s="170"/>
      <c r="F12" s="170"/>
      <c r="G12" s="170"/>
      <c r="H12" s="170"/>
    </row>
    <row r="13" spans="1:8" ht="16.2" thickBot="1">
      <c r="A13" s="217"/>
      <c r="B13" s="223" t="s">
        <v>14</v>
      </c>
      <c r="C13" s="172">
        <v>0</v>
      </c>
      <c r="D13" s="172">
        <v>0</v>
      </c>
      <c r="E13" s="173">
        <v>0</v>
      </c>
      <c r="F13" s="173">
        <v>0</v>
      </c>
      <c r="G13" s="169" t="e">
        <f t="shared" si="0"/>
        <v>#DIV/0!</v>
      </c>
      <c r="H13" s="169" t="e">
        <f t="shared" si="1"/>
        <v>#DIV/0!</v>
      </c>
    </row>
    <row r="14" spans="1:8" ht="16.2" thickBot="1">
      <c r="A14" s="219" t="s">
        <v>39</v>
      </c>
      <c r="B14" s="225" t="s">
        <v>40</v>
      </c>
      <c r="C14" s="172">
        <v>0</v>
      </c>
      <c r="D14" s="172">
        <v>0</v>
      </c>
      <c r="E14" s="173">
        <v>0</v>
      </c>
      <c r="F14" s="173">
        <v>0</v>
      </c>
      <c r="G14" s="169" t="e">
        <f t="shared" si="0"/>
        <v>#DIV/0!</v>
      </c>
      <c r="H14" s="169" t="e">
        <f t="shared" si="1"/>
        <v>#DIV/0!</v>
      </c>
    </row>
    <row r="15" spans="1:8" ht="16.2" thickBot="1">
      <c r="A15" s="220"/>
      <c r="B15" s="226"/>
      <c r="C15" s="178"/>
      <c r="D15" s="178"/>
      <c r="E15" s="170"/>
      <c r="F15" s="170"/>
      <c r="G15" s="170"/>
      <c r="H15" s="170"/>
    </row>
    <row r="16" spans="1:8" ht="16.2" thickBot="1">
      <c r="A16" s="221"/>
      <c r="B16" s="227" t="s">
        <v>11</v>
      </c>
      <c r="C16" s="172">
        <v>0</v>
      </c>
      <c r="D16" s="172">
        <v>0</v>
      </c>
      <c r="E16" s="173">
        <v>0</v>
      </c>
      <c r="F16" s="173">
        <v>0</v>
      </c>
      <c r="G16" s="169" t="e">
        <f t="shared" si="0"/>
        <v>#DIV/0!</v>
      </c>
      <c r="H16" s="169" t="e">
        <f t="shared" si="1"/>
        <v>#DIV/0!</v>
      </c>
    </row>
    <row r="17" spans="1:8" ht="16.2" thickBot="1">
      <c r="A17" s="217"/>
      <c r="B17" s="228" t="s">
        <v>15</v>
      </c>
      <c r="C17" s="172">
        <v>0</v>
      </c>
      <c r="D17" s="172">
        <v>0</v>
      </c>
      <c r="E17" s="173">
        <v>0</v>
      </c>
      <c r="F17" s="173">
        <v>0</v>
      </c>
      <c r="G17" s="169" t="e">
        <f t="shared" si="0"/>
        <v>#DIV/0!</v>
      </c>
      <c r="H17" s="169" t="e">
        <f t="shared" si="1"/>
        <v>#DIV/0!</v>
      </c>
    </row>
    <row r="18" spans="1:8" ht="16.2" thickBot="1">
      <c r="A18" s="219" t="s">
        <v>32</v>
      </c>
      <c r="B18" s="229" t="s">
        <v>5</v>
      </c>
      <c r="C18" s="172">
        <v>0</v>
      </c>
      <c r="D18" s="172">
        <v>0</v>
      </c>
      <c r="E18" s="173">
        <v>0</v>
      </c>
      <c r="F18" s="173">
        <v>0</v>
      </c>
      <c r="G18" s="169" t="e">
        <f t="shared" si="0"/>
        <v>#DIV/0!</v>
      </c>
      <c r="H18" s="169" t="e">
        <f t="shared" si="1"/>
        <v>#DIV/0!</v>
      </c>
    </row>
    <row r="19" spans="1:8" ht="16.2" thickBot="1">
      <c r="A19" s="217" t="s">
        <v>28</v>
      </c>
      <c r="B19" s="223" t="s">
        <v>29</v>
      </c>
      <c r="C19" s="172">
        <v>0</v>
      </c>
      <c r="D19" s="172">
        <v>0</v>
      </c>
      <c r="E19" s="173">
        <v>0</v>
      </c>
      <c r="F19" s="173">
        <v>0</v>
      </c>
      <c r="G19" s="169" t="e">
        <f t="shared" si="0"/>
        <v>#DIV/0!</v>
      </c>
      <c r="H19" s="169" t="e">
        <f t="shared" si="1"/>
        <v>#DIV/0!</v>
      </c>
    </row>
    <row r="20" spans="1:8" ht="16.2" thickBot="1">
      <c r="A20" s="219" t="s">
        <v>35</v>
      </c>
      <c r="B20" s="229" t="s">
        <v>36</v>
      </c>
      <c r="C20" s="172">
        <v>0</v>
      </c>
      <c r="D20" s="172">
        <v>0</v>
      </c>
      <c r="E20" s="173">
        <v>0</v>
      </c>
      <c r="F20" s="173">
        <v>0</v>
      </c>
      <c r="G20" s="169" t="e">
        <f t="shared" si="0"/>
        <v>#DIV/0!</v>
      </c>
      <c r="H20" s="169" t="e">
        <f t="shared" si="1"/>
        <v>#DIV/0!</v>
      </c>
    </row>
    <row r="21" spans="1:8" ht="16.2" thickBot="1">
      <c r="A21" s="219" t="s">
        <v>25</v>
      </c>
      <c r="B21" s="225" t="s">
        <v>26</v>
      </c>
      <c r="C21" s="172">
        <v>0</v>
      </c>
      <c r="D21" s="172">
        <v>0</v>
      </c>
      <c r="E21" s="173">
        <v>0</v>
      </c>
      <c r="F21" s="173">
        <v>0</v>
      </c>
      <c r="G21" s="169" t="e">
        <f t="shared" si="0"/>
        <v>#DIV/0!</v>
      </c>
      <c r="H21" s="169" t="e">
        <f t="shared" si="1"/>
        <v>#DIV/0!</v>
      </c>
    </row>
    <row r="22" spans="1:8" ht="16.2" thickBot="1">
      <c r="A22" s="219" t="s">
        <v>33</v>
      </c>
      <c r="B22" s="229" t="s">
        <v>34</v>
      </c>
      <c r="C22" s="172">
        <v>0</v>
      </c>
      <c r="D22" s="172">
        <v>0</v>
      </c>
      <c r="E22" s="173">
        <v>0</v>
      </c>
      <c r="F22" s="173">
        <v>0</v>
      </c>
      <c r="G22" s="169" t="e">
        <f t="shared" si="0"/>
        <v>#DIV/0!</v>
      </c>
      <c r="H22" s="169" t="e">
        <f t="shared" si="1"/>
        <v>#DIV/0!</v>
      </c>
    </row>
    <row r="23" spans="1:8" s="4" customFormat="1" ht="16.2" thickBot="1">
      <c r="A23" s="219" t="s">
        <v>21</v>
      </c>
      <c r="B23" s="229" t="s">
        <v>325</v>
      </c>
      <c r="C23" s="172">
        <v>0</v>
      </c>
      <c r="D23" s="172">
        <v>0</v>
      </c>
      <c r="E23" s="173">
        <v>0</v>
      </c>
      <c r="F23" s="173">
        <v>0</v>
      </c>
      <c r="G23" s="169" t="e">
        <f t="shared" si="0"/>
        <v>#DIV/0!</v>
      </c>
      <c r="H23" s="169" t="e">
        <f t="shared" si="1"/>
        <v>#DIV/0!</v>
      </c>
    </row>
    <row r="24" spans="1:8" ht="16.2" thickBot="1">
      <c r="A24" s="219" t="s">
        <v>23</v>
      </c>
      <c r="B24" s="229" t="s">
        <v>24</v>
      </c>
      <c r="C24" s="172">
        <v>0</v>
      </c>
      <c r="D24" s="172">
        <v>0</v>
      </c>
      <c r="E24" s="173">
        <v>0</v>
      </c>
      <c r="F24" s="173">
        <v>0</v>
      </c>
      <c r="G24" s="169" t="e">
        <f t="shared" si="0"/>
        <v>#DIV/0!</v>
      </c>
      <c r="H24" s="169" t="e">
        <f t="shared" si="1"/>
        <v>#DIV/0!</v>
      </c>
    </row>
    <row r="25" spans="1:8" ht="16.2" thickBot="1">
      <c r="A25" s="217" t="s">
        <v>30</v>
      </c>
      <c r="B25" s="223" t="s">
        <v>326</v>
      </c>
      <c r="C25" s="172">
        <v>0</v>
      </c>
      <c r="D25" s="172">
        <v>0</v>
      </c>
      <c r="E25" s="173">
        <v>0</v>
      </c>
      <c r="F25" s="173">
        <v>0</v>
      </c>
      <c r="G25" s="169" t="e">
        <f t="shared" si="0"/>
        <v>#DIV/0!</v>
      </c>
      <c r="H25" s="169" t="e">
        <f t="shared" si="1"/>
        <v>#DIV/0!</v>
      </c>
    </row>
    <row r="26" spans="1:8" ht="30" customHeight="1">
      <c r="A26" s="15"/>
      <c r="B26" s="230"/>
      <c r="C26" s="15"/>
      <c r="D26" s="15"/>
      <c r="E26" s="15"/>
      <c r="F26" s="15"/>
      <c r="G26" s="15"/>
      <c r="H26" s="15"/>
    </row>
    <row r="27" spans="1:8" ht="30" customHeight="1">
      <c r="B27" s="230"/>
    </row>
  </sheetData>
  <mergeCells count="7">
    <mergeCell ref="A7:B7"/>
    <mergeCell ref="A1:H1"/>
    <mergeCell ref="A2:H2"/>
    <mergeCell ref="A3:H3"/>
    <mergeCell ref="A4:H4"/>
    <mergeCell ref="A5:H5"/>
    <mergeCell ref="A6:H6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72" fitToHeight="0" orientation="portrait" r:id="rId1"/>
  <ignoredErrors>
    <ignoredError sqref="G9:H11 G13:H14 G16:H25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23"/>
  <sheetViews>
    <sheetView tabSelected="1" workbookViewId="0">
      <selection activeCell="B209" sqref="B209"/>
    </sheetView>
  </sheetViews>
  <sheetFormatPr defaultRowHeight="14.4"/>
  <cols>
    <col min="1" max="1" width="19.109375" customWidth="1"/>
    <col min="2" max="2" width="56.21875" customWidth="1"/>
    <col min="3" max="3" width="17.33203125" customWidth="1"/>
    <col min="4" max="4" width="18.88671875" bestFit="1" customWidth="1"/>
    <col min="5" max="5" width="22" bestFit="1" customWidth="1"/>
    <col min="6" max="8" width="15.77734375" customWidth="1"/>
    <col min="9" max="9" width="22.109375" customWidth="1"/>
    <col min="10" max="10" width="19" customWidth="1"/>
  </cols>
  <sheetData>
    <row r="1" spans="1:10" ht="18">
      <c r="A1" s="331" t="s">
        <v>203</v>
      </c>
      <c r="B1" s="332"/>
      <c r="C1" s="332"/>
      <c r="D1" s="332"/>
      <c r="E1" s="332"/>
      <c r="F1" s="333"/>
      <c r="G1" s="17"/>
      <c r="H1" s="17"/>
      <c r="I1" s="3"/>
      <c r="J1" s="3"/>
    </row>
    <row r="2" spans="1:10" ht="17.399999999999999" customHeight="1">
      <c r="A2" s="331" t="s">
        <v>199</v>
      </c>
      <c r="B2" s="332"/>
      <c r="C2" s="332"/>
      <c r="D2" s="332"/>
      <c r="E2" s="332"/>
      <c r="F2" s="333"/>
      <c r="G2" s="1"/>
      <c r="H2" s="2"/>
      <c r="I2" s="2"/>
    </row>
    <row r="3" spans="1:10" ht="18" customHeight="1" thickBot="1">
      <c r="A3" s="334" t="s">
        <v>12</v>
      </c>
      <c r="B3" s="335"/>
      <c r="C3" s="335"/>
      <c r="D3" s="335"/>
      <c r="E3" s="335"/>
      <c r="F3" s="335"/>
      <c r="G3" s="17"/>
      <c r="H3" s="17"/>
      <c r="I3" s="3"/>
      <c r="J3" s="3"/>
    </row>
    <row r="4" spans="1:10" ht="15.6" thickTop="1" thickBot="1">
      <c r="A4" s="340">
        <v>1</v>
      </c>
      <c r="B4" s="341"/>
      <c r="C4" s="66">
        <v>2</v>
      </c>
      <c r="D4" s="66">
        <v>3</v>
      </c>
      <c r="E4" s="66">
        <v>4</v>
      </c>
      <c r="F4" s="66">
        <v>5</v>
      </c>
      <c r="G4" s="2"/>
    </row>
    <row r="5" spans="1:10" ht="30" thickTop="1" thickBot="1">
      <c r="A5" s="338" t="s">
        <v>199</v>
      </c>
      <c r="B5" s="339"/>
      <c r="C5" s="67" t="s">
        <v>161</v>
      </c>
      <c r="D5" s="67" t="s">
        <v>162</v>
      </c>
      <c r="E5" s="67" t="s">
        <v>164</v>
      </c>
      <c r="F5" s="67" t="s">
        <v>163</v>
      </c>
    </row>
    <row r="6" spans="1:10" ht="22.8" customHeight="1" thickTop="1" thickBot="1">
      <c r="A6" s="338" t="s">
        <v>317</v>
      </c>
      <c r="B6" s="339"/>
      <c r="C6" s="36">
        <f t="shared" ref="C6:E6" si="0">SUM(C7+0)</f>
        <v>886442.99</v>
      </c>
      <c r="D6" s="36">
        <f t="shared" si="0"/>
        <v>886442.99</v>
      </c>
      <c r="E6" s="36">
        <f t="shared" si="0"/>
        <v>501194.1</v>
      </c>
      <c r="F6" s="93">
        <f>E6/D6*100</f>
        <v>56.539913525628982</v>
      </c>
    </row>
    <row r="7" spans="1:10" ht="16.8" customHeight="1" thickTop="1" thickBot="1">
      <c r="A7" s="338" t="s">
        <v>318</v>
      </c>
      <c r="B7" s="339"/>
      <c r="C7" s="36">
        <f>SUM(C8:C15)</f>
        <v>886442.99</v>
      </c>
      <c r="D7" s="36">
        <f>SUM(D8:D15)</f>
        <v>886442.99</v>
      </c>
      <c r="E7" s="36">
        <f>SUM(E8:E15)</f>
        <v>501194.1</v>
      </c>
      <c r="F7" s="93">
        <f t="shared" ref="F7:F15" si="1">E7/D7*100</f>
        <v>56.539913525628982</v>
      </c>
    </row>
    <row r="8" spans="1:10" ht="16.8" customHeight="1" thickTop="1" thickBot="1">
      <c r="A8" s="97" t="s">
        <v>89</v>
      </c>
      <c r="B8" s="98" t="s">
        <v>149</v>
      </c>
      <c r="C8" s="99">
        <f>C17+0</f>
        <v>34718.639999999999</v>
      </c>
      <c r="D8" s="99">
        <f t="shared" ref="D8" si="2">D17+0</f>
        <v>34718.639999999999</v>
      </c>
      <c r="E8" s="99">
        <f t="shared" ref="E8" si="3">E17+0</f>
        <v>17721.919999999998</v>
      </c>
      <c r="F8" s="94">
        <f t="shared" si="1"/>
        <v>51.044395748220552</v>
      </c>
    </row>
    <row r="9" spans="1:10" ht="16.8" thickTop="1" thickBot="1">
      <c r="A9" s="97" t="s">
        <v>96</v>
      </c>
      <c r="B9" s="98" t="s">
        <v>150</v>
      </c>
      <c r="C9" s="99">
        <f t="shared" ref="C9:D9" si="4">SUM(C57+0)</f>
        <v>2510</v>
      </c>
      <c r="D9" s="99">
        <f t="shared" si="4"/>
        <v>2510</v>
      </c>
      <c r="E9" s="99">
        <f t="shared" ref="E9" si="5">SUM(E57+0)</f>
        <v>0</v>
      </c>
      <c r="F9" s="94" t="e">
        <v>#DIV/0!</v>
      </c>
    </row>
    <row r="10" spans="1:10" ht="16.8" thickTop="1" thickBot="1">
      <c r="A10" s="97" t="s">
        <v>200</v>
      </c>
      <c r="B10" s="101" t="s">
        <v>191</v>
      </c>
      <c r="C10" s="99">
        <f>C64+0</f>
        <v>278.52999999999997</v>
      </c>
      <c r="D10" s="99">
        <f t="shared" ref="D10" si="6">D64+0</f>
        <v>278.52999999999997</v>
      </c>
      <c r="E10" s="99">
        <f t="shared" ref="E10" si="7">E64+0</f>
        <v>275</v>
      </c>
      <c r="F10" s="94">
        <f t="shared" si="1"/>
        <v>98.73263203245611</v>
      </c>
    </row>
    <row r="11" spans="1:10" ht="16.8" thickTop="1" thickBot="1">
      <c r="A11" s="97" t="s">
        <v>98</v>
      </c>
      <c r="B11" s="98" t="s">
        <v>151</v>
      </c>
      <c r="C11" s="99">
        <f>C73+C80+C115</f>
        <v>70373.750000000015</v>
      </c>
      <c r="D11" s="99">
        <f t="shared" ref="D11" si="8">D73+D80+D115</f>
        <v>70373.750000000015</v>
      </c>
      <c r="E11" s="99">
        <f t="shared" ref="E11" si="9">E73+E80+E115</f>
        <v>40539.32</v>
      </c>
      <c r="F11" s="94">
        <f t="shared" si="1"/>
        <v>57.605740776923199</v>
      </c>
    </row>
    <row r="12" spans="1:10" ht="16.8" thickTop="1" thickBot="1">
      <c r="A12" s="97" t="s">
        <v>201</v>
      </c>
      <c r="B12" s="101" t="s">
        <v>193</v>
      </c>
      <c r="C12" s="99">
        <f>C121+0</f>
        <v>252.49</v>
      </c>
      <c r="D12" s="99">
        <f t="shared" ref="D12" si="10">D121+0</f>
        <v>252.49</v>
      </c>
      <c r="E12" s="99">
        <f t="shared" ref="E12" si="11">E121+0</f>
        <v>0</v>
      </c>
      <c r="F12" s="94" t="e">
        <v>#DIV/0!</v>
      </c>
      <c r="G12" s="38"/>
      <c r="H12" s="37"/>
    </row>
    <row r="13" spans="1:10" ht="16.8" customHeight="1" thickTop="1" thickBot="1">
      <c r="A13" s="97" t="s">
        <v>101</v>
      </c>
      <c r="B13" s="98" t="s">
        <v>152</v>
      </c>
      <c r="C13" s="99">
        <f>C128+C141+C151</f>
        <v>774867.75</v>
      </c>
      <c r="D13" s="99">
        <f t="shared" ref="D13" si="12">D128+D141+D151</f>
        <v>774867.75</v>
      </c>
      <c r="E13" s="99">
        <f t="shared" ref="E13" si="13">E128+E141+E151</f>
        <v>439216.02999999997</v>
      </c>
      <c r="F13" s="94">
        <f t="shared" si="1"/>
        <v>56.682708759010801</v>
      </c>
    </row>
    <row r="14" spans="1:10" ht="15" customHeight="1" thickTop="1" thickBot="1">
      <c r="A14" s="97" t="s">
        <v>202</v>
      </c>
      <c r="B14" s="101" t="s">
        <v>192</v>
      </c>
      <c r="C14" s="99">
        <f>C187+C196+C205</f>
        <v>3441.83</v>
      </c>
      <c r="D14" s="99">
        <f t="shared" ref="D14" si="14">D187+D196+D205</f>
        <v>3441.83</v>
      </c>
      <c r="E14" s="99">
        <f t="shared" ref="E14" si="15">E187+E196+E205</f>
        <v>3441.83</v>
      </c>
      <c r="F14" s="94">
        <f t="shared" si="1"/>
        <v>100</v>
      </c>
      <c r="H14" s="37"/>
    </row>
    <row r="15" spans="1:10" ht="16.8" thickTop="1" thickBot="1">
      <c r="A15" s="97" t="s">
        <v>106</v>
      </c>
      <c r="B15" s="100" t="s">
        <v>153</v>
      </c>
      <c r="C15" s="99">
        <f>C216+0</f>
        <v>0</v>
      </c>
      <c r="D15" s="99">
        <f t="shared" ref="D15" si="16">D216+0</f>
        <v>0</v>
      </c>
      <c r="E15" s="99">
        <f t="shared" ref="E15" si="17">E216+0</f>
        <v>0</v>
      </c>
      <c r="F15" s="94" t="e">
        <f t="shared" si="1"/>
        <v>#DIV/0!</v>
      </c>
    </row>
    <row r="16" spans="1:10" ht="16.8" thickTop="1" thickBot="1">
      <c r="A16" s="336"/>
      <c r="B16" s="337"/>
      <c r="C16" s="96"/>
      <c r="D16" s="96"/>
      <c r="E16" s="96"/>
      <c r="F16" s="96"/>
    </row>
    <row r="17" spans="1:6" ht="15" customHeight="1" thickBot="1">
      <c r="A17" s="28" t="s">
        <v>89</v>
      </c>
      <c r="B17" s="28" t="s">
        <v>5</v>
      </c>
      <c r="C17" s="29">
        <f t="shared" ref="C17:E17" si="18">SUM(C18+0)</f>
        <v>34718.639999999999</v>
      </c>
      <c r="D17" s="29">
        <f t="shared" si="18"/>
        <v>34718.639999999999</v>
      </c>
      <c r="E17" s="29">
        <f t="shared" si="18"/>
        <v>17721.919999999998</v>
      </c>
      <c r="F17" s="95">
        <f>E17/D17*100</f>
        <v>51.044395748220552</v>
      </c>
    </row>
    <row r="18" spans="1:6" ht="16.2" thickBot="1">
      <c r="A18" s="28" t="s">
        <v>139</v>
      </c>
      <c r="B18" s="28" t="s">
        <v>5</v>
      </c>
      <c r="C18" s="30">
        <f>SUM(C19+C47)</f>
        <v>34718.639999999999</v>
      </c>
      <c r="D18" s="30">
        <f>SUM(D19+D47)</f>
        <v>34718.639999999999</v>
      </c>
      <c r="E18" s="30">
        <f>SUM(E19+E47)</f>
        <v>17721.919999999998</v>
      </c>
      <c r="F18" s="95">
        <f t="shared" ref="F18:F19" si="19">E18/D18*100</f>
        <v>51.044395748220552</v>
      </c>
    </row>
    <row r="19" spans="1:6" ht="16.2" thickBot="1">
      <c r="A19" s="31" t="s">
        <v>90</v>
      </c>
      <c r="B19" s="32" t="s">
        <v>107</v>
      </c>
      <c r="C19" s="33">
        <f>SUM(C20+C23+C30+C38)</f>
        <v>34718.639999999999</v>
      </c>
      <c r="D19" s="33">
        <f>SUM(D20+D23+D30+D38)</f>
        <v>34718.639999999999</v>
      </c>
      <c r="E19" s="33">
        <f>SUM(E20+E23+E30+E38)</f>
        <v>17721.919999999998</v>
      </c>
      <c r="F19" s="95">
        <f t="shared" si="19"/>
        <v>51.044395748220552</v>
      </c>
    </row>
    <row r="20" spans="1:6" ht="16.2" thickBot="1">
      <c r="A20" s="40" t="s">
        <v>127</v>
      </c>
      <c r="B20" s="41" t="s">
        <v>108</v>
      </c>
      <c r="C20" s="42">
        <f t="shared" ref="C20:D20" si="20">SUM(C22+0)</f>
        <v>0</v>
      </c>
      <c r="D20" s="42">
        <f t="shared" si="20"/>
        <v>0</v>
      </c>
      <c r="E20" s="42">
        <f>E21+0</f>
        <v>0</v>
      </c>
      <c r="F20" s="72">
        <f>F21+0</f>
        <v>0</v>
      </c>
    </row>
    <row r="21" spans="1:6" ht="16.2" thickBot="1">
      <c r="A21" s="18">
        <v>3</v>
      </c>
      <c r="B21" s="19" t="s">
        <v>7</v>
      </c>
      <c r="C21" s="20">
        <v>0</v>
      </c>
      <c r="D21" s="20">
        <v>0</v>
      </c>
      <c r="E21" s="20">
        <f>E22+0</f>
        <v>0</v>
      </c>
      <c r="F21" s="73">
        <f>F22+0</f>
        <v>0</v>
      </c>
    </row>
    <row r="22" spans="1:6" ht="16.2" thickBot="1">
      <c r="A22" s="6">
        <v>32</v>
      </c>
      <c r="B22" s="7" t="s">
        <v>13</v>
      </c>
      <c r="C22" s="8">
        <v>0</v>
      </c>
      <c r="D22" s="8">
        <v>0</v>
      </c>
      <c r="E22" s="8">
        <v>0</v>
      </c>
      <c r="F22" s="74">
        <v>0</v>
      </c>
    </row>
    <row r="23" spans="1:6" ht="16.2" thickBot="1">
      <c r="A23" s="40" t="s">
        <v>92</v>
      </c>
      <c r="B23" s="41" t="s">
        <v>109</v>
      </c>
      <c r="C23" s="42">
        <f>0+C24</f>
        <v>12383.41</v>
      </c>
      <c r="D23" s="42">
        <f t="shared" ref="D23" si="21">0+D24</f>
        <v>12383.41</v>
      </c>
      <c r="E23" s="42">
        <f>E24+0</f>
        <v>4287.16</v>
      </c>
      <c r="F23" s="72">
        <f>E23/D23*100</f>
        <v>34.620189430859512</v>
      </c>
    </row>
    <row r="24" spans="1:6" ht="16.2" thickBot="1">
      <c r="A24" s="18">
        <v>3</v>
      </c>
      <c r="B24" s="19" t="s">
        <v>7</v>
      </c>
      <c r="C24" s="20">
        <f>C25+C28</f>
        <v>12383.41</v>
      </c>
      <c r="D24" s="20">
        <f>D25+D28</f>
        <v>12383.41</v>
      </c>
      <c r="E24" s="20">
        <f>E25+E28</f>
        <v>4287.16</v>
      </c>
      <c r="F24" s="73">
        <f>E24/D24*100</f>
        <v>34.620189430859512</v>
      </c>
    </row>
    <row r="25" spans="1:6" ht="16.2" thickBot="1">
      <c r="A25" s="6">
        <v>31</v>
      </c>
      <c r="B25" s="7" t="s">
        <v>8</v>
      </c>
      <c r="C25" s="9">
        <v>10623.41</v>
      </c>
      <c r="D25" s="9">
        <v>10623.41</v>
      </c>
      <c r="E25" s="9">
        <f>SUM(E26:E27)</f>
        <v>4161.16</v>
      </c>
      <c r="F25" s="75">
        <f>E25/D25*100</f>
        <v>39.169720456990746</v>
      </c>
    </row>
    <row r="26" spans="1:6" ht="16.2" thickBot="1">
      <c r="A26" s="68">
        <v>3111</v>
      </c>
      <c r="B26" s="7" t="s">
        <v>170</v>
      </c>
      <c r="C26" s="69"/>
      <c r="D26" s="69"/>
      <c r="E26" s="9">
        <v>3571.8</v>
      </c>
      <c r="F26" s="76"/>
    </row>
    <row r="27" spans="1:6" ht="16.2" thickBot="1">
      <c r="A27" s="68">
        <v>3132</v>
      </c>
      <c r="B27" s="7" t="s">
        <v>171</v>
      </c>
      <c r="C27" s="69"/>
      <c r="D27" s="69"/>
      <c r="E27" s="9">
        <v>589.36</v>
      </c>
      <c r="F27" s="76"/>
    </row>
    <row r="28" spans="1:6" ht="16.2" thickBot="1">
      <c r="A28" s="6">
        <v>32</v>
      </c>
      <c r="B28" s="7" t="s">
        <v>13</v>
      </c>
      <c r="C28" s="8">
        <v>1760</v>
      </c>
      <c r="D28" s="8">
        <v>1760</v>
      </c>
      <c r="E28" s="8">
        <f>E29+0</f>
        <v>126</v>
      </c>
      <c r="F28" s="74">
        <f>E28/D28*100</f>
        <v>7.1590909090909092</v>
      </c>
    </row>
    <row r="29" spans="1:6" ht="16.2" thickBot="1">
      <c r="A29" s="68">
        <v>3212</v>
      </c>
      <c r="B29" s="7" t="s">
        <v>172</v>
      </c>
      <c r="C29" s="20"/>
      <c r="D29" s="20"/>
      <c r="E29" s="8">
        <v>126</v>
      </c>
      <c r="F29" s="73"/>
    </row>
    <row r="30" spans="1:6" ht="16.2" thickBot="1">
      <c r="A30" s="40" t="s">
        <v>146</v>
      </c>
      <c r="B30" s="41" t="s">
        <v>147</v>
      </c>
      <c r="C30" s="42">
        <f t="shared" ref="C30:E30" si="22">SUM(C32+0)</f>
        <v>774</v>
      </c>
      <c r="D30" s="42">
        <f t="shared" si="22"/>
        <v>774</v>
      </c>
      <c r="E30" s="42">
        <f t="shared" si="22"/>
        <v>673.06000000000006</v>
      </c>
      <c r="F30" s="72">
        <f>E30/D30*100</f>
        <v>86.958656330749363</v>
      </c>
    </row>
    <row r="31" spans="1:6" ht="16.2" thickBot="1">
      <c r="A31" s="18">
        <v>3</v>
      </c>
      <c r="B31" s="19" t="s">
        <v>7</v>
      </c>
      <c r="C31" s="20">
        <f>C32+0</f>
        <v>774</v>
      </c>
      <c r="D31" s="20">
        <f>D32+0</f>
        <v>774</v>
      </c>
      <c r="E31" s="20">
        <f>E32+0</f>
        <v>673.06000000000006</v>
      </c>
      <c r="F31" s="73">
        <f>E31/D31*100</f>
        <v>86.958656330749363</v>
      </c>
    </row>
    <row r="32" spans="1:6" ht="16.2" thickBot="1">
      <c r="A32" s="6">
        <v>32</v>
      </c>
      <c r="B32" s="7" t="s">
        <v>13</v>
      </c>
      <c r="C32" s="8">
        <v>774</v>
      </c>
      <c r="D32" s="8">
        <v>774</v>
      </c>
      <c r="E32" s="8">
        <f>SUM(E33:E37)</f>
        <v>673.06000000000006</v>
      </c>
      <c r="F32" s="74">
        <f>E32/D32*100</f>
        <v>86.958656330749363</v>
      </c>
    </row>
    <row r="33" spans="1:6" ht="16.2" thickBot="1">
      <c r="A33" s="68">
        <v>3211</v>
      </c>
      <c r="B33" s="7" t="s">
        <v>165</v>
      </c>
      <c r="C33" s="20"/>
      <c r="D33" s="20"/>
      <c r="E33" s="8">
        <v>37</v>
      </c>
      <c r="F33" s="73"/>
    </row>
    <row r="34" spans="1:6" ht="16.2" thickBot="1">
      <c r="A34" s="68">
        <v>3221</v>
      </c>
      <c r="B34" s="7" t="s">
        <v>166</v>
      </c>
      <c r="C34" s="20"/>
      <c r="D34" s="20"/>
      <c r="E34" s="8">
        <v>126.64</v>
      </c>
      <c r="F34" s="73"/>
    </row>
    <row r="35" spans="1:6" ht="16.2" thickBot="1">
      <c r="A35" s="68">
        <v>3232</v>
      </c>
      <c r="B35" s="7" t="s">
        <v>167</v>
      </c>
      <c r="C35" s="20"/>
      <c r="D35" s="20"/>
      <c r="E35" s="8">
        <v>61.9</v>
      </c>
      <c r="F35" s="73"/>
    </row>
    <row r="36" spans="1:6" ht="16.2" thickBot="1">
      <c r="A36" s="68">
        <v>3239</v>
      </c>
      <c r="B36" s="7" t="s">
        <v>168</v>
      </c>
      <c r="C36" s="20"/>
      <c r="D36" s="20"/>
      <c r="E36" s="8">
        <v>14.8</v>
      </c>
      <c r="F36" s="73"/>
    </row>
    <row r="37" spans="1:6" ht="16.2" thickBot="1">
      <c r="A37" s="68">
        <v>3299</v>
      </c>
      <c r="B37" s="7" t="s">
        <v>169</v>
      </c>
      <c r="C37" s="20"/>
      <c r="D37" s="20"/>
      <c r="E37" s="8">
        <v>432.72</v>
      </c>
      <c r="F37" s="73"/>
    </row>
    <row r="38" spans="1:6" ht="16.2" thickBot="1">
      <c r="A38" s="40" t="s">
        <v>93</v>
      </c>
      <c r="B38" s="41" t="s">
        <v>110</v>
      </c>
      <c r="C38" s="42">
        <f>C39+0</f>
        <v>21561.23</v>
      </c>
      <c r="D38" s="42">
        <f t="shared" ref="D38" si="23">D39+0</f>
        <v>21561.23</v>
      </c>
      <c r="E38" s="42">
        <f>E39+0</f>
        <v>12761.699999999999</v>
      </c>
      <c r="F38" s="72">
        <f>E38/D38*100</f>
        <v>59.18818175029903</v>
      </c>
    </row>
    <row r="39" spans="1:6" ht="16.2" thickBot="1">
      <c r="A39" s="21">
        <v>3</v>
      </c>
      <c r="B39" s="19" t="s">
        <v>7</v>
      </c>
      <c r="C39" s="20">
        <f>C40+C44</f>
        <v>21561.23</v>
      </c>
      <c r="D39" s="20">
        <f>D40+D44</f>
        <v>21561.23</v>
      </c>
      <c r="E39" s="20">
        <f>E40+E44</f>
        <v>12761.699999999999</v>
      </c>
      <c r="F39" s="73">
        <f>E39/D39*100</f>
        <v>59.18818175029903</v>
      </c>
    </row>
    <row r="40" spans="1:6" ht="16.2" thickBot="1">
      <c r="A40" s="6">
        <v>31</v>
      </c>
      <c r="B40" s="7" t="s">
        <v>8</v>
      </c>
      <c r="C40" s="9">
        <v>20592.2</v>
      </c>
      <c r="D40" s="9">
        <v>20592.2</v>
      </c>
      <c r="E40" s="9">
        <f>SUM(E41:E43)</f>
        <v>11996.3</v>
      </c>
      <c r="F40" s="75">
        <f>E40/D40*100</f>
        <v>58.256524315031896</v>
      </c>
    </row>
    <row r="41" spans="1:6" ht="16.2" thickBot="1">
      <c r="A41" s="68">
        <v>3111</v>
      </c>
      <c r="B41" s="7" t="s">
        <v>170</v>
      </c>
      <c r="C41" s="69"/>
      <c r="D41" s="69"/>
      <c r="E41" s="9">
        <v>9664.7800000000007</v>
      </c>
      <c r="F41" s="76"/>
    </row>
    <row r="42" spans="1:6" ht="16.2" thickBot="1">
      <c r="A42" s="68">
        <v>3121</v>
      </c>
      <c r="B42" s="7" t="s">
        <v>173</v>
      </c>
      <c r="C42" s="69"/>
      <c r="D42" s="69"/>
      <c r="E42" s="9">
        <v>736.8</v>
      </c>
      <c r="F42" s="76"/>
    </row>
    <row r="43" spans="1:6" ht="16.2" thickBot="1">
      <c r="A43" s="68">
        <v>3132</v>
      </c>
      <c r="B43" s="7" t="s">
        <v>171</v>
      </c>
      <c r="C43" s="69"/>
      <c r="D43" s="69"/>
      <c r="E43" s="9">
        <v>1594.72</v>
      </c>
      <c r="F43" s="76"/>
    </row>
    <row r="44" spans="1:6" ht="16.2" thickBot="1">
      <c r="A44" s="6">
        <v>32</v>
      </c>
      <c r="B44" s="7" t="s">
        <v>13</v>
      </c>
      <c r="C44" s="8">
        <v>969.03</v>
      </c>
      <c r="D44" s="8">
        <v>969.03</v>
      </c>
      <c r="E44" s="8">
        <f>SUM(E45:E46)</f>
        <v>765.4</v>
      </c>
      <c r="F44" s="74">
        <f>E44/D44*100</f>
        <v>78.986202697542907</v>
      </c>
    </row>
    <row r="45" spans="1:6" ht="16.2" thickBot="1">
      <c r="A45" s="68">
        <v>3211</v>
      </c>
      <c r="B45" s="7" t="s">
        <v>165</v>
      </c>
      <c r="C45" s="20"/>
      <c r="D45" s="20"/>
      <c r="E45" s="8">
        <v>187</v>
      </c>
      <c r="F45" s="73"/>
    </row>
    <row r="46" spans="1:6" ht="16.2" thickBot="1">
      <c r="A46" s="68">
        <v>3212</v>
      </c>
      <c r="B46" s="7" t="s">
        <v>172</v>
      </c>
      <c r="C46" s="20"/>
      <c r="D46" s="20"/>
      <c r="E46" s="8">
        <v>578.4</v>
      </c>
      <c r="F46" s="73"/>
    </row>
    <row r="47" spans="1:6" ht="16.2" thickBot="1">
      <c r="A47" s="28" t="s">
        <v>94</v>
      </c>
      <c r="B47" s="32" t="s">
        <v>111</v>
      </c>
      <c r="C47" s="33">
        <v>0</v>
      </c>
      <c r="D47" s="33">
        <v>0</v>
      </c>
      <c r="E47" s="33">
        <v>0</v>
      </c>
      <c r="F47" s="71" t="e">
        <f>E47/D47*100</f>
        <v>#DIV/0!</v>
      </c>
    </row>
    <row r="48" spans="1:6" ht="16.2" thickBot="1">
      <c r="A48" s="40" t="s">
        <v>95</v>
      </c>
      <c r="B48" s="41" t="s">
        <v>112</v>
      </c>
      <c r="C48" s="42">
        <v>0</v>
      </c>
      <c r="D48" s="42">
        <v>0</v>
      </c>
      <c r="E48" s="42">
        <f>E49+0</f>
        <v>0</v>
      </c>
      <c r="F48" s="72" t="e">
        <f>E48/D48*100</f>
        <v>#DIV/0!</v>
      </c>
    </row>
    <row r="49" spans="1:8" ht="16.2" thickBot="1">
      <c r="A49" s="18">
        <v>3</v>
      </c>
      <c r="B49" s="19" t="s">
        <v>7</v>
      </c>
      <c r="C49" s="20">
        <f>C50+0</f>
        <v>0</v>
      </c>
      <c r="D49" s="20">
        <f t="shared" ref="D49" si="24">D50+0</f>
        <v>0</v>
      </c>
      <c r="E49" s="20">
        <f>E50+0</f>
        <v>0</v>
      </c>
      <c r="F49" s="73" t="e">
        <f>E49/D49*100</f>
        <v>#DIV/0!</v>
      </c>
    </row>
    <row r="50" spans="1:8" ht="16.2" thickBot="1">
      <c r="A50" s="6">
        <v>32</v>
      </c>
      <c r="B50" s="7" t="s">
        <v>13</v>
      </c>
      <c r="C50" s="8">
        <v>0</v>
      </c>
      <c r="D50" s="8">
        <v>0</v>
      </c>
      <c r="E50" s="8">
        <v>0</v>
      </c>
      <c r="F50" s="74" t="e">
        <f>E50/D50*100</f>
        <v>#DIV/0!</v>
      </c>
    </row>
    <row r="51" spans="1:8" ht="16.2" thickBot="1">
      <c r="A51" s="40" t="s">
        <v>91</v>
      </c>
      <c r="B51" s="41" t="s">
        <v>116</v>
      </c>
      <c r="C51" s="42">
        <v>0</v>
      </c>
      <c r="D51" s="42">
        <v>0</v>
      </c>
      <c r="E51" s="42">
        <v>0</v>
      </c>
      <c r="F51" s="82" t="e">
        <f t="shared" ref="F51:F55" si="25">E51/D51*100</f>
        <v>#DIV/0!</v>
      </c>
    </row>
    <row r="52" spans="1:8" ht="16.2" thickBot="1">
      <c r="A52" s="18">
        <v>3</v>
      </c>
      <c r="B52" s="19" t="s">
        <v>7</v>
      </c>
      <c r="C52" s="20">
        <v>0</v>
      </c>
      <c r="D52" s="20">
        <v>0</v>
      </c>
      <c r="E52" s="20">
        <v>0</v>
      </c>
      <c r="F52" s="73" t="e">
        <f t="shared" si="25"/>
        <v>#DIV/0!</v>
      </c>
    </row>
    <row r="53" spans="1:8" ht="16.2" thickBot="1">
      <c r="A53" s="6">
        <v>32</v>
      </c>
      <c r="B53" s="7" t="s">
        <v>13</v>
      </c>
      <c r="C53" s="8">
        <v>0</v>
      </c>
      <c r="D53" s="8">
        <v>0</v>
      </c>
      <c r="E53" s="8">
        <v>0</v>
      </c>
      <c r="F53" s="74" t="e">
        <f t="shared" si="25"/>
        <v>#DIV/0!</v>
      </c>
    </row>
    <row r="54" spans="1:8" ht="16.2" thickBot="1">
      <c r="A54" s="23">
        <v>4</v>
      </c>
      <c r="B54" s="24" t="s">
        <v>9</v>
      </c>
      <c r="C54" s="20">
        <v>0</v>
      </c>
      <c r="D54" s="20">
        <v>0</v>
      </c>
      <c r="E54" s="20">
        <v>0</v>
      </c>
      <c r="F54" s="73" t="e">
        <f t="shared" si="25"/>
        <v>#DIV/0!</v>
      </c>
    </row>
    <row r="55" spans="1:8" ht="16.2" thickBot="1">
      <c r="A55" s="6">
        <v>42</v>
      </c>
      <c r="B55" s="7" t="s">
        <v>117</v>
      </c>
      <c r="C55" s="8">
        <v>0</v>
      </c>
      <c r="D55" s="8">
        <v>0</v>
      </c>
      <c r="E55" s="8">
        <v>0</v>
      </c>
      <c r="F55" s="74" t="e">
        <f t="shared" si="25"/>
        <v>#DIV/0!</v>
      </c>
    </row>
    <row r="56" spans="1:8" ht="8.4" customHeight="1" thickBot="1">
      <c r="A56" s="336"/>
      <c r="B56" s="337"/>
      <c r="C56" s="96"/>
      <c r="D56" s="96"/>
      <c r="E56" s="96"/>
      <c r="F56" s="96"/>
    </row>
    <row r="57" spans="1:8" ht="16.2" thickBot="1">
      <c r="A57" s="34" t="s">
        <v>96</v>
      </c>
      <c r="B57" s="28" t="s">
        <v>113</v>
      </c>
      <c r="C57" s="30">
        <f>C58+0</f>
        <v>2510</v>
      </c>
      <c r="D57" s="30">
        <f>D58+0</f>
        <v>2510</v>
      </c>
      <c r="E57" s="30">
        <f>E58+0</f>
        <v>0</v>
      </c>
      <c r="F57" s="74" t="e">
        <v>#DIV/0!</v>
      </c>
    </row>
    <row r="58" spans="1:8" ht="16.2" thickBot="1">
      <c r="A58" s="28" t="s">
        <v>128</v>
      </c>
      <c r="B58" s="28" t="s">
        <v>113</v>
      </c>
      <c r="C58" s="30">
        <f>SUM(C59+0)</f>
        <v>2510</v>
      </c>
      <c r="D58" s="30">
        <f t="shared" ref="D58" si="26">SUM(D59+0)</f>
        <v>2510</v>
      </c>
      <c r="E58" s="30">
        <f>E59+0</f>
        <v>0</v>
      </c>
      <c r="F58" s="74" t="e">
        <v>#DIV/0!</v>
      </c>
    </row>
    <row r="59" spans="1:8" ht="16.2" thickBot="1">
      <c r="A59" s="28" t="s">
        <v>94</v>
      </c>
      <c r="B59" s="32" t="s">
        <v>111</v>
      </c>
      <c r="C59" s="33">
        <f t="shared" ref="C59:D60" si="27">SUM(C60+0)</f>
        <v>2510</v>
      </c>
      <c r="D59" s="33">
        <f t="shared" si="27"/>
        <v>2510</v>
      </c>
      <c r="E59" s="33">
        <f>E60+0</f>
        <v>0</v>
      </c>
      <c r="F59" s="74" t="e">
        <v>#DIV/0!</v>
      </c>
    </row>
    <row r="60" spans="1:8" ht="16.2" thickBot="1">
      <c r="A60" s="40" t="s">
        <v>97</v>
      </c>
      <c r="B60" s="41" t="s">
        <v>114</v>
      </c>
      <c r="C60" s="42">
        <f t="shared" si="27"/>
        <v>2510</v>
      </c>
      <c r="D60" s="42">
        <f t="shared" si="27"/>
        <v>2510</v>
      </c>
      <c r="E60" s="42">
        <f>E61+0</f>
        <v>0</v>
      </c>
      <c r="F60" s="82" t="e">
        <v>#DIV/0!</v>
      </c>
    </row>
    <row r="61" spans="1:8" ht="16.2" thickBot="1">
      <c r="A61" s="18">
        <v>3</v>
      </c>
      <c r="B61" s="19" t="s">
        <v>7</v>
      </c>
      <c r="C61" s="22">
        <f>SUM(C62+C63)</f>
        <v>2510</v>
      </c>
      <c r="D61" s="22">
        <f t="shared" ref="D61" si="28">SUM(D62+D63)</f>
        <v>2510</v>
      </c>
      <c r="E61" s="22">
        <f>SUM(E62:E63)</f>
        <v>0</v>
      </c>
      <c r="F61" s="73" t="e">
        <v>#DIV/0!</v>
      </c>
      <c r="H61" s="353"/>
    </row>
    <row r="62" spans="1:8" ht="16.2" thickBot="1">
      <c r="A62" s="10">
        <v>32</v>
      </c>
      <c r="B62" s="11" t="s">
        <v>13</v>
      </c>
      <c r="C62" s="12">
        <v>2500</v>
      </c>
      <c r="D62" s="12">
        <v>2500</v>
      </c>
      <c r="E62" s="12">
        <v>0</v>
      </c>
      <c r="F62" s="74" t="e">
        <v>#DIV/0!</v>
      </c>
    </row>
    <row r="63" spans="1:8" ht="16.2" thickBot="1">
      <c r="A63" s="10">
        <v>34</v>
      </c>
      <c r="B63" s="11" t="s">
        <v>37</v>
      </c>
      <c r="C63" s="8">
        <v>10</v>
      </c>
      <c r="D63" s="8">
        <v>10</v>
      </c>
      <c r="E63" s="8">
        <v>0</v>
      </c>
      <c r="F63" s="74" t="e">
        <v>#DIV/0!</v>
      </c>
    </row>
    <row r="64" spans="1:8" ht="16.2" thickBot="1">
      <c r="A64" s="28" t="s">
        <v>195</v>
      </c>
      <c r="B64" s="28" t="s">
        <v>129</v>
      </c>
      <c r="C64" s="30">
        <f>SUM(C65+0)</f>
        <v>278.52999999999997</v>
      </c>
      <c r="D64" s="30">
        <f t="shared" ref="D64" si="29">SUM(D65+0)</f>
        <v>278.52999999999997</v>
      </c>
      <c r="E64" s="30">
        <f>E65+0</f>
        <v>275</v>
      </c>
      <c r="F64" s="70">
        <f>E64/D64*100</f>
        <v>98.73263203245611</v>
      </c>
    </row>
    <row r="65" spans="1:6" ht="16.2" thickBot="1">
      <c r="A65" s="28" t="s">
        <v>94</v>
      </c>
      <c r="B65" s="32" t="s">
        <v>111</v>
      </c>
      <c r="C65" s="33">
        <f t="shared" ref="C65:D67" si="30">SUM(C66+0)</f>
        <v>278.52999999999997</v>
      </c>
      <c r="D65" s="33">
        <f t="shared" si="30"/>
        <v>278.52999999999997</v>
      </c>
      <c r="E65" s="33">
        <f>E66+0</f>
        <v>275</v>
      </c>
      <c r="F65" s="71">
        <f>E65/D65*100</f>
        <v>98.73263203245611</v>
      </c>
    </row>
    <row r="66" spans="1:6" ht="16.2" thickBot="1">
      <c r="A66" s="40" t="s">
        <v>97</v>
      </c>
      <c r="B66" s="41" t="s">
        <v>114</v>
      </c>
      <c r="C66" s="42">
        <f t="shared" si="30"/>
        <v>278.52999999999997</v>
      </c>
      <c r="D66" s="42">
        <f t="shared" si="30"/>
        <v>278.52999999999997</v>
      </c>
      <c r="E66" s="42">
        <f>E67+0</f>
        <v>275</v>
      </c>
      <c r="F66" s="72">
        <f>E66/D66*100</f>
        <v>98.73263203245611</v>
      </c>
    </row>
    <row r="67" spans="1:6" ht="16.2" thickBot="1">
      <c r="A67" s="18">
        <v>3</v>
      </c>
      <c r="B67" s="19" t="s">
        <v>7</v>
      </c>
      <c r="C67" s="22">
        <f>SUM(C68+0)</f>
        <v>278.52999999999997</v>
      </c>
      <c r="D67" s="22">
        <f t="shared" si="30"/>
        <v>278.52999999999997</v>
      </c>
      <c r="E67" s="22">
        <f>E68+0</f>
        <v>275</v>
      </c>
      <c r="F67" s="77">
        <f>E67/D67*100</f>
        <v>98.73263203245611</v>
      </c>
    </row>
    <row r="68" spans="1:6" ht="16.2" thickBot="1">
      <c r="A68" s="25">
        <v>32</v>
      </c>
      <c r="B68" s="26" t="s">
        <v>13</v>
      </c>
      <c r="C68" s="27">
        <v>278.52999999999997</v>
      </c>
      <c r="D68" s="27">
        <v>278.52999999999997</v>
      </c>
      <c r="E68" s="27">
        <f>SUM(E69:E70)</f>
        <v>275</v>
      </c>
      <c r="F68" s="79">
        <f>E68/D68*100</f>
        <v>98.73263203245611</v>
      </c>
    </row>
    <row r="69" spans="1:6" ht="16.2" thickBot="1">
      <c r="A69" s="83">
        <v>3237</v>
      </c>
      <c r="B69" s="26" t="s">
        <v>174</v>
      </c>
      <c r="C69" s="20"/>
      <c r="D69" s="20"/>
      <c r="E69" s="27">
        <v>250</v>
      </c>
      <c r="F69" s="73"/>
    </row>
    <row r="70" spans="1:6" ht="16.2" thickBot="1">
      <c r="A70" s="83">
        <v>3294</v>
      </c>
      <c r="B70" s="26" t="s">
        <v>175</v>
      </c>
      <c r="C70" s="20"/>
      <c r="D70" s="20"/>
      <c r="E70" s="27">
        <v>25</v>
      </c>
      <c r="F70" s="73"/>
    </row>
    <row r="71" spans="1:6" ht="8.4" customHeight="1" thickBot="1">
      <c r="A71" s="336"/>
      <c r="B71" s="337"/>
      <c r="C71" s="96"/>
      <c r="D71" s="96"/>
      <c r="E71" s="96"/>
      <c r="F71" s="96"/>
    </row>
    <row r="72" spans="1:6" ht="16.2" thickBot="1">
      <c r="A72" s="28" t="s">
        <v>98</v>
      </c>
      <c r="B72" s="28" t="s">
        <v>115</v>
      </c>
      <c r="C72" s="30">
        <f>SUM(C73+C80+C115+C121)</f>
        <v>70626.24000000002</v>
      </c>
      <c r="D72" s="30">
        <f>SUM(D73+D80+D115+D121)</f>
        <v>70626.24000000002</v>
      </c>
      <c r="E72" s="30">
        <f>SUM(E73+E80+E115+E121)</f>
        <v>40539.32</v>
      </c>
      <c r="F72" s="79" t="e">
        <v>#DIV/0!</v>
      </c>
    </row>
    <row r="73" spans="1:6" ht="16.2" thickBot="1">
      <c r="A73" s="28" t="s">
        <v>132</v>
      </c>
      <c r="B73" s="28" t="s">
        <v>115</v>
      </c>
      <c r="C73" s="30">
        <v>0</v>
      </c>
      <c r="D73" s="30">
        <v>0</v>
      </c>
      <c r="E73" s="30">
        <v>0</v>
      </c>
      <c r="F73" s="79" t="e">
        <f t="shared" ref="F73:F79" si="31">E73/D73*100</f>
        <v>#DIV/0!</v>
      </c>
    </row>
    <row r="74" spans="1:6" ht="16.2" thickBot="1">
      <c r="A74" s="28" t="s">
        <v>94</v>
      </c>
      <c r="B74" s="32" t="s">
        <v>111</v>
      </c>
      <c r="C74" s="33">
        <v>0</v>
      </c>
      <c r="D74" s="33">
        <v>0</v>
      </c>
      <c r="E74" s="33">
        <v>0</v>
      </c>
      <c r="F74" s="79" t="e">
        <f t="shared" si="31"/>
        <v>#DIV/0!</v>
      </c>
    </row>
    <row r="75" spans="1:6" ht="16.2" thickBot="1">
      <c r="A75" s="40" t="s">
        <v>91</v>
      </c>
      <c r="B75" s="41" t="s">
        <v>116</v>
      </c>
      <c r="C75" s="42">
        <v>0</v>
      </c>
      <c r="D75" s="42">
        <v>0</v>
      </c>
      <c r="E75" s="42">
        <v>0</v>
      </c>
      <c r="F75" s="79" t="e">
        <f t="shared" si="31"/>
        <v>#DIV/0!</v>
      </c>
    </row>
    <row r="76" spans="1:6" ht="16.2" thickBot="1">
      <c r="A76" s="18">
        <v>3</v>
      </c>
      <c r="B76" s="19" t="s">
        <v>7</v>
      </c>
      <c r="C76" s="20">
        <v>0</v>
      </c>
      <c r="D76" s="20">
        <v>0</v>
      </c>
      <c r="E76" s="20">
        <v>0</v>
      </c>
      <c r="F76" s="73"/>
    </row>
    <row r="77" spans="1:6" ht="16.2" thickBot="1">
      <c r="A77" s="25">
        <v>32</v>
      </c>
      <c r="B77" s="26" t="s">
        <v>13</v>
      </c>
      <c r="C77" s="27">
        <v>0</v>
      </c>
      <c r="D77" s="27">
        <v>0</v>
      </c>
      <c r="E77" s="27">
        <v>0</v>
      </c>
      <c r="F77" s="79" t="e">
        <f t="shared" si="31"/>
        <v>#DIV/0!</v>
      </c>
    </row>
    <row r="78" spans="1:6" ht="16.2" thickBot="1">
      <c r="A78" s="23">
        <v>4</v>
      </c>
      <c r="B78" s="24" t="s">
        <v>9</v>
      </c>
      <c r="C78" s="20">
        <v>0</v>
      </c>
      <c r="D78" s="20">
        <v>0</v>
      </c>
      <c r="E78" s="20">
        <v>0</v>
      </c>
      <c r="F78" s="73"/>
    </row>
    <row r="79" spans="1:6" ht="16.2" thickBot="1">
      <c r="A79" s="25">
        <v>42</v>
      </c>
      <c r="B79" s="26" t="s">
        <v>117</v>
      </c>
      <c r="C79" s="27">
        <v>0</v>
      </c>
      <c r="D79" s="27">
        <v>0</v>
      </c>
      <c r="E79" s="27">
        <v>0</v>
      </c>
      <c r="F79" s="79" t="e">
        <f t="shared" si="31"/>
        <v>#DIV/0!</v>
      </c>
    </row>
    <row r="80" spans="1:6" ht="16.2" thickBot="1">
      <c r="A80" s="28" t="s">
        <v>131</v>
      </c>
      <c r="B80" s="28" t="s">
        <v>118</v>
      </c>
      <c r="C80" s="30">
        <f>SUM(C81+C85)</f>
        <v>67373.750000000015</v>
      </c>
      <c r="D80" s="30">
        <f t="shared" ref="D80:E80" si="32">SUM(D81+D85)</f>
        <v>67373.750000000015</v>
      </c>
      <c r="E80" s="30">
        <f t="shared" si="32"/>
        <v>40395.32</v>
      </c>
      <c r="F80" s="70">
        <f>E80/D80*100</f>
        <v>59.957060427837241</v>
      </c>
    </row>
    <row r="81" spans="1:6" ht="16.2" thickBot="1">
      <c r="A81" s="28" t="s">
        <v>90</v>
      </c>
      <c r="B81" s="32" t="s">
        <v>107</v>
      </c>
      <c r="C81" s="33">
        <f t="shared" ref="C81:E81" si="33">SUM(C82+0)</f>
        <v>729.96</v>
      </c>
      <c r="D81" s="33">
        <f t="shared" si="33"/>
        <v>729.96</v>
      </c>
      <c r="E81" s="33">
        <f t="shared" si="33"/>
        <v>398.16</v>
      </c>
      <c r="F81" s="71">
        <f>E81/D81*100</f>
        <v>54.54545454545454</v>
      </c>
    </row>
    <row r="82" spans="1:6" ht="16.2" thickBot="1">
      <c r="A82" s="40" t="s">
        <v>99</v>
      </c>
      <c r="B82" s="41" t="s">
        <v>119</v>
      </c>
      <c r="C82" s="42">
        <f t="shared" ref="C82:D82" si="34">SUM(C84+0)</f>
        <v>729.96</v>
      </c>
      <c r="D82" s="42">
        <f t="shared" si="34"/>
        <v>729.96</v>
      </c>
      <c r="E82" s="42">
        <f>E83</f>
        <v>398.16</v>
      </c>
      <c r="F82" s="72">
        <f>E82/D82*100</f>
        <v>54.54545454545454</v>
      </c>
    </row>
    <row r="83" spans="1:6" ht="16.2" thickBot="1">
      <c r="A83" s="18">
        <v>3</v>
      </c>
      <c r="B83" s="19" t="s">
        <v>7</v>
      </c>
      <c r="C83" s="20">
        <v>729.96</v>
      </c>
      <c r="D83" s="20">
        <v>729.96</v>
      </c>
      <c r="E83" s="20">
        <f>E84+0</f>
        <v>398.16</v>
      </c>
      <c r="F83" s="73">
        <f>E83/D83*100</f>
        <v>54.54545454545454</v>
      </c>
    </row>
    <row r="84" spans="1:6" ht="16.2" thickBot="1">
      <c r="A84" s="6">
        <v>32</v>
      </c>
      <c r="B84" s="7" t="s">
        <v>13</v>
      </c>
      <c r="C84" s="8">
        <v>729.96</v>
      </c>
      <c r="D84" s="8">
        <v>729.96</v>
      </c>
      <c r="E84" s="8">
        <v>398.16</v>
      </c>
      <c r="F84" s="74">
        <f>E84/D84*100</f>
        <v>54.54545454545454</v>
      </c>
    </row>
    <row r="85" spans="1:6" ht="16.2" thickBot="1">
      <c r="A85" s="28" t="s">
        <v>94</v>
      </c>
      <c r="B85" s="32" t="s">
        <v>111</v>
      </c>
      <c r="C85" s="33">
        <f>SUM(C86+C107+C111)</f>
        <v>66643.790000000008</v>
      </c>
      <c r="D85" s="33">
        <f>SUM(D86+D107+D111)</f>
        <v>66643.790000000008</v>
      </c>
      <c r="E85" s="33">
        <f>SUM(E86+E107+E111)</f>
        <v>39997.159999999996</v>
      </c>
      <c r="F85" s="71"/>
    </row>
    <row r="86" spans="1:6" ht="16.2" thickBot="1">
      <c r="A86" s="40" t="s">
        <v>97</v>
      </c>
      <c r="B86" s="41" t="s">
        <v>114</v>
      </c>
      <c r="C86" s="42">
        <f t="shared" ref="C86:D86" si="35">SUM(C87+0)</f>
        <v>28711.29</v>
      </c>
      <c r="D86" s="42">
        <f t="shared" si="35"/>
        <v>28711.29</v>
      </c>
      <c r="E86" s="42">
        <f>E87+0</f>
        <v>16933.389999999996</v>
      </c>
      <c r="F86" s="72">
        <f>E86/D86*100</f>
        <v>58.978158069525946</v>
      </c>
    </row>
    <row r="87" spans="1:6" ht="16.2" thickBot="1">
      <c r="A87" s="18">
        <v>3</v>
      </c>
      <c r="B87" s="19" t="s">
        <v>7</v>
      </c>
      <c r="C87" s="22">
        <f>SUM(C88+C105)</f>
        <v>28711.29</v>
      </c>
      <c r="D87" s="22">
        <f>SUM(D88+D105)</f>
        <v>28711.29</v>
      </c>
      <c r="E87" s="22">
        <f>E88+E105</f>
        <v>16933.389999999996</v>
      </c>
      <c r="F87" s="77">
        <f>E87/D87*100</f>
        <v>58.978158069525946</v>
      </c>
    </row>
    <row r="88" spans="1:6" ht="16.2" thickBot="1">
      <c r="A88" s="10">
        <v>32</v>
      </c>
      <c r="B88" s="11" t="s">
        <v>13</v>
      </c>
      <c r="C88" s="12">
        <v>28200.31</v>
      </c>
      <c r="D88" s="12">
        <v>28200.31</v>
      </c>
      <c r="E88" s="12">
        <f>SUM(E89:E104)</f>
        <v>16724.429999999997</v>
      </c>
      <c r="F88" s="78">
        <f>E88/D88*100</f>
        <v>59.305837418099294</v>
      </c>
    </row>
    <row r="89" spans="1:6" ht="16.2" thickBot="1">
      <c r="A89" s="84">
        <v>3211</v>
      </c>
      <c r="B89" s="11" t="s">
        <v>165</v>
      </c>
      <c r="C89" s="22"/>
      <c r="D89" s="22"/>
      <c r="E89" s="12">
        <v>1357.84</v>
      </c>
      <c r="F89" s="77"/>
    </row>
    <row r="90" spans="1:6" ht="16.2" thickBot="1">
      <c r="A90" s="84">
        <v>3213</v>
      </c>
      <c r="B90" s="11" t="s">
        <v>179</v>
      </c>
      <c r="C90" s="22"/>
      <c r="D90" s="22"/>
      <c r="E90" s="12">
        <v>735</v>
      </c>
      <c r="F90" s="77"/>
    </row>
    <row r="91" spans="1:6" ht="16.2" thickBot="1">
      <c r="A91" s="84">
        <v>3214</v>
      </c>
      <c r="B91" s="11" t="s">
        <v>180</v>
      </c>
      <c r="C91" s="22"/>
      <c r="D91" s="22"/>
      <c r="E91" s="12">
        <v>118</v>
      </c>
      <c r="F91" s="77"/>
    </row>
    <row r="92" spans="1:6" ht="16.2" thickBot="1">
      <c r="A92" s="84">
        <v>3221</v>
      </c>
      <c r="B92" s="11" t="s">
        <v>166</v>
      </c>
      <c r="C92" s="22"/>
      <c r="D92" s="22"/>
      <c r="E92" s="12">
        <v>3082.61</v>
      </c>
      <c r="F92" s="77"/>
    </row>
    <row r="93" spans="1:6" ht="16.2" thickBot="1">
      <c r="A93" s="84">
        <v>3224</v>
      </c>
      <c r="B93" s="11" t="s">
        <v>181</v>
      </c>
      <c r="C93" s="22"/>
      <c r="D93" s="22"/>
      <c r="E93" s="12">
        <v>833.79</v>
      </c>
      <c r="F93" s="77"/>
    </row>
    <row r="94" spans="1:6" ht="16.2" thickBot="1">
      <c r="A94" s="84">
        <v>3225</v>
      </c>
      <c r="B94" s="11" t="s">
        <v>182</v>
      </c>
      <c r="C94" s="22"/>
      <c r="D94" s="22"/>
      <c r="E94" s="12">
        <v>176.25</v>
      </c>
      <c r="F94" s="77"/>
    </row>
    <row r="95" spans="1:6" ht="16.2" thickBot="1">
      <c r="A95" s="84">
        <v>3227</v>
      </c>
      <c r="B95" s="11" t="s">
        <v>183</v>
      </c>
      <c r="C95" s="22"/>
      <c r="D95" s="22"/>
      <c r="E95" s="12">
        <v>169.69</v>
      </c>
      <c r="F95" s="77"/>
    </row>
    <row r="96" spans="1:6" ht="16.2" thickBot="1">
      <c r="A96" s="84">
        <v>3231</v>
      </c>
      <c r="B96" s="11" t="s">
        <v>177</v>
      </c>
      <c r="C96" s="22"/>
      <c r="D96" s="22"/>
      <c r="E96" s="12">
        <v>1176.1199999999999</v>
      </c>
      <c r="F96" s="77"/>
    </row>
    <row r="97" spans="1:6" ht="16.2" thickBot="1">
      <c r="A97" s="84">
        <v>3232</v>
      </c>
      <c r="B97" s="11" t="s">
        <v>167</v>
      </c>
      <c r="C97" s="22"/>
      <c r="D97" s="22"/>
      <c r="E97" s="12">
        <v>1873.25</v>
      </c>
      <c r="F97" s="77"/>
    </row>
    <row r="98" spans="1:6" ht="16.2" thickBot="1">
      <c r="A98" s="84">
        <v>3234</v>
      </c>
      <c r="B98" s="11" t="s">
        <v>184</v>
      </c>
      <c r="C98" s="22"/>
      <c r="D98" s="22"/>
      <c r="E98" s="12">
        <v>1615.22</v>
      </c>
      <c r="F98" s="77"/>
    </row>
    <row r="99" spans="1:6" ht="16.2" thickBot="1">
      <c r="A99" s="84">
        <v>3236</v>
      </c>
      <c r="B99" s="11" t="s">
        <v>185</v>
      </c>
      <c r="C99" s="22"/>
      <c r="D99" s="22"/>
      <c r="E99" s="12">
        <v>1657.5</v>
      </c>
      <c r="F99" s="77"/>
    </row>
    <row r="100" spans="1:6" ht="16.2" thickBot="1">
      <c r="A100" s="84">
        <v>3237</v>
      </c>
      <c r="B100" s="11" t="s">
        <v>174</v>
      </c>
      <c r="C100" s="22"/>
      <c r="D100" s="22"/>
      <c r="E100" s="12">
        <v>2050.38</v>
      </c>
      <c r="F100" s="77"/>
    </row>
    <row r="101" spans="1:6" ht="16.2" thickBot="1">
      <c r="A101" s="84">
        <v>3238</v>
      </c>
      <c r="B101" s="11" t="s">
        <v>186</v>
      </c>
      <c r="C101" s="22"/>
      <c r="D101" s="22"/>
      <c r="E101" s="12">
        <v>1395.45</v>
      </c>
      <c r="F101" s="77"/>
    </row>
    <row r="102" spans="1:6" ht="16.2" thickBot="1">
      <c r="A102" s="84">
        <v>3239</v>
      </c>
      <c r="B102" s="11" t="s">
        <v>168</v>
      </c>
      <c r="C102" s="22"/>
      <c r="D102" s="22"/>
      <c r="E102" s="12">
        <v>11.88</v>
      </c>
      <c r="F102" s="77"/>
    </row>
    <row r="103" spans="1:6" ht="16.2" thickBot="1">
      <c r="A103" s="84">
        <v>3294</v>
      </c>
      <c r="B103" s="11" t="s">
        <v>175</v>
      </c>
      <c r="C103" s="22"/>
      <c r="D103" s="22"/>
      <c r="E103" s="12">
        <v>125</v>
      </c>
      <c r="F103" s="77"/>
    </row>
    <row r="104" spans="1:6" ht="16.2" thickBot="1">
      <c r="A104" s="84">
        <v>3299</v>
      </c>
      <c r="B104" s="11" t="s">
        <v>169</v>
      </c>
      <c r="C104" s="22"/>
      <c r="D104" s="22"/>
      <c r="E104" s="12">
        <v>346.45</v>
      </c>
      <c r="F104" s="77"/>
    </row>
    <row r="105" spans="1:6" ht="16.2" thickBot="1">
      <c r="A105" s="6">
        <v>34</v>
      </c>
      <c r="B105" s="7" t="s">
        <v>37</v>
      </c>
      <c r="C105" s="8">
        <v>510.98</v>
      </c>
      <c r="D105" s="8">
        <v>510.98</v>
      </c>
      <c r="E105" s="8">
        <f>E106+0</f>
        <v>208.96</v>
      </c>
      <c r="F105" s="74">
        <f>E105/D105*100</f>
        <v>40.893968452777017</v>
      </c>
    </row>
    <row r="106" spans="1:6" ht="16.2" thickBot="1">
      <c r="A106" s="68">
        <v>3431</v>
      </c>
      <c r="B106" s="7" t="s">
        <v>178</v>
      </c>
      <c r="C106" s="20"/>
      <c r="D106" s="20"/>
      <c r="E106" s="8">
        <v>208.96</v>
      </c>
      <c r="F106" s="73"/>
    </row>
    <row r="107" spans="1:6" ht="16.2" thickBot="1">
      <c r="A107" s="40" t="s">
        <v>91</v>
      </c>
      <c r="B107" s="41" t="s">
        <v>116</v>
      </c>
      <c r="C107" s="42">
        <f>SUM(C109+0)</f>
        <v>3238.75</v>
      </c>
      <c r="D107" s="42">
        <f t="shared" ref="D107" si="36">SUM(D109+0)</f>
        <v>3238.75</v>
      </c>
      <c r="E107" s="42">
        <f>E108+0</f>
        <v>3238.75</v>
      </c>
      <c r="F107" s="72">
        <f>E107/D107*100</f>
        <v>100</v>
      </c>
    </row>
    <row r="108" spans="1:6" ht="16.2" thickBot="1">
      <c r="A108" s="18">
        <v>4</v>
      </c>
      <c r="B108" s="19" t="s">
        <v>9</v>
      </c>
      <c r="C108" s="22">
        <f>SUM(C109+0)</f>
        <v>3238.75</v>
      </c>
      <c r="D108" s="22">
        <f t="shared" ref="D108" si="37">SUM(D109+0)</f>
        <v>3238.75</v>
      </c>
      <c r="E108" s="22">
        <f>E109+0</f>
        <v>3238.75</v>
      </c>
      <c r="F108" s="77">
        <f>E108/D108*100</f>
        <v>100</v>
      </c>
    </row>
    <row r="109" spans="1:6" ht="16.2" thickBot="1">
      <c r="A109" s="6">
        <v>42</v>
      </c>
      <c r="B109" s="7" t="s">
        <v>117</v>
      </c>
      <c r="C109" s="12">
        <v>3238.75</v>
      </c>
      <c r="D109" s="12">
        <v>3238.75</v>
      </c>
      <c r="E109" s="12">
        <f>E110+0</f>
        <v>3238.75</v>
      </c>
      <c r="F109" s="78">
        <f>E109/D109*100</f>
        <v>100</v>
      </c>
    </row>
    <row r="110" spans="1:6" ht="16.2" thickBot="1">
      <c r="A110" s="68">
        <v>4223</v>
      </c>
      <c r="B110" s="7" t="s">
        <v>176</v>
      </c>
      <c r="C110" s="22"/>
      <c r="D110" s="22"/>
      <c r="E110" s="12">
        <v>3238.75</v>
      </c>
      <c r="F110" s="77"/>
    </row>
    <row r="111" spans="1:6" ht="16.2" thickBot="1">
      <c r="A111" s="40" t="s">
        <v>100</v>
      </c>
      <c r="B111" s="41" t="s">
        <v>120</v>
      </c>
      <c r="C111" s="42">
        <f>SUM(C113+0)</f>
        <v>34693.75</v>
      </c>
      <c r="D111" s="42">
        <f t="shared" ref="D111" si="38">SUM(D113+0)</f>
        <v>34693.75</v>
      </c>
      <c r="E111" s="42">
        <f>E112+0</f>
        <v>19825.02</v>
      </c>
      <c r="F111" s="72">
        <f>E111/D111*100</f>
        <v>57.142914790127911</v>
      </c>
    </row>
    <row r="112" spans="1:6" ht="16.2" thickBot="1">
      <c r="A112" s="18">
        <v>3</v>
      </c>
      <c r="B112" s="19" t="s">
        <v>7</v>
      </c>
      <c r="C112" s="22">
        <v>34693.75</v>
      </c>
      <c r="D112" s="22">
        <v>34693.75</v>
      </c>
      <c r="E112" s="22">
        <f>E113+0</f>
        <v>19825.02</v>
      </c>
      <c r="F112" s="77">
        <f>E112/D112*100</f>
        <v>57.142914790127911</v>
      </c>
    </row>
    <row r="113" spans="1:6" ht="16.2" thickBot="1">
      <c r="A113" s="10">
        <v>32</v>
      </c>
      <c r="B113" s="11" t="s">
        <v>13</v>
      </c>
      <c r="C113" s="12">
        <v>34693.75</v>
      </c>
      <c r="D113" s="12">
        <v>34693.75</v>
      </c>
      <c r="E113" s="12">
        <f>E114+0</f>
        <v>19825.02</v>
      </c>
      <c r="F113" s="78">
        <f>E113/D113*100</f>
        <v>57.142914790127911</v>
      </c>
    </row>
    <row r="114" spans="1:6" ht="16.2" thickBot="1">
      <c r="A114" s="84">
        <v>3231</v>
      </c>
      <c r="B114" s="11" t="s">
        <v>177</v>
      </c>
      <c r="C114" s="22"/>
      <c r="D114" s="22"/>
      <c r="E114" s="12">
        <v>19825.02</v>
      </c>
      <c r="F114" s="77"/>
    </row>
    <row r="115" spans="1:6" ht="16.2" thickBot="1">
      <c r="A115" s="28" t="s">
        <v>130</v>
      </c>
      <c r="B115" s="28" t="s">
        <v>26</v>
      </c>
      <c r="C115" s="30">
        <v>3000</v>
      </c>
      <c r="D115" s="30">
        <v>3000</v>
      </c>
      <c r="E115" s="30">
        <f>E116+0</f>
        <v>144</v>
      </c>
      <c r="F115" s="70"/>
    </row>
    <row r="116" spans="1:6" ht="16.2" thickBot="1">
      <c r="A116" s="28" t="s">
        <v>90</v>
      </c>
      <c r="B116" s="32" t="s">
        <v>111</v>
      </c>
      <c r="C116" s="33">
        <f t="shared" ref="C116:E116" si="39">SUM(C117+0)</f>
        <v>3000</v>
      </c>
      <c r="D116" s="33">
        <f t="shared" si="39"/>
        <v>3000</v>
      </c>
      <c r="E116" s="33">
        <f t="shared" si="39"/>
        <v>144</v>
      </c>
      <c r="F116" s="71"/>
    </row>
    <row r="117" spans="1:6" ht="16.2" thickBot="1">
      <c r="A117" s="40" t="s">
        <v>97</v>
      </c>
      <c r="B117" s="41" t="s">
        <v>114</v>
      </c>
      <c r="C117" s="42">
        <f t="shared" ref="C117:D117" si="40">SUM(C119+0)</f>
        <v>3000</v>
      </c>
      <c r="D117" s="42">
        <f t="shared" si="40"/>
        <v>3000</v>
      </c>
      <c r="E117" s="42">
        <f>E118+0</f>
        <v>144</v>
      </c>
      <c r="F117" s="72">
        <f>E117/D117*100</f>
        <v>4.8</v>
      </c>
    </row>
    <row r="118" spans="1:6" ht="16.2" thickBot="1">
      <c r="A118" s="18">
        <v>3</v>
      </c>
      <c r="B118" s="19" t="s">
        <v>7</v>
      </c>
      <c r="C118" s="20">
        <f>SUM(C119+0)</f>
        <v>3000</v>
      </c>
      <c r="D118" s="20">
        <f t="shared" ref="D118" si="41">SUM(D119+0)</f>
        <v>3000</v>
      </c>
      <c r="E118" s="20">
        <f>E119+0</f>
        <v>144</v>
      </c>
      <c r="F118" s="73">
        <f>E118/D118*100</f>
        <v>4.8</v>
      </c>
    </row>
    <row r="119" spans="1:6" ht="16.2" thickBot="1">
      <c r="A119" s="6">
        <v>32</v>
      </c>
      <c r="B119" s="7" t="s">
        <v>13</v>
      </c>
      <c r="C119" s="8">
        <v>3000</v>
      </c>
      <c r="D119" s="8">
        <v>3000</v>
      </c>
      <c r="E119" s="8">
        <f>E120+0</f>
        <v>144</v>
      </c>
      <c r="F119" s="74">
        <f>E119/D119*100</f>
        <v>4.8</v>
      </c>
    </row>
    <row r="120" spans="1:6" ht="16.2" thickBot="1">
      <c r="A120" s="68">
        <v>3299</v>
      </c>
      <c r="B120" s="7" t="s">
        <v>169</v>
      </c>
      <c r="C120" s="20"/>
      <c r="D120" s="20"/>
      <c r="E120" s="8">
        <v>144</v>
      </c>
      <c r="F120" s="73"/>
    </row>
    <row r="121" spans="1:6" ht="16.2" thickBot="1">
      <c r="A121" s="28" t="s">
        <v>194</v>
      </c>
      <c r="B121" s="28" t="s">
        <v>160</v>
      </c>
      <c r="C121" s="30">
        <f>SUM(C123+0)</f>
        <v>252.49</v>
      </c>
      <c r="D121" s="30">
        <f t="shared" ref="D121" si="42">SUM(D123+0)</f>
        <v>252.49</v>
      </c>
      <c r="E121" s="30">
        <f>E122+0</f>
        <v>0</v>
      </c>
      <c r="F121" s="70" t="e">
        <v>#DIV/0!</v>
      </c>
    </row>
    <row r="122" spans="1:6" ht="16.2" thickBot="1">
      <c r="A122" s="28" t="s">
        <v>90</v>
      </c>
      <c r="B122" s="32" t="s">
        <v>111</v>
      </c>
      <c r="C122" s="33">
        <f t="shared" ref="C122:D122" si="43">SUM(C123+0)</f>
        <v>252.49</v>
      </c>
      <c r="D122" s="33">
        <f t="shared" si="43"/>
        <v>252.49</v>
      </c>
      <c r="E122" s="33">
        <f>E123+0</f>
        <v>0</v>
      </c>
      <c r="F122" s="71" t="e">
        <v>#DIV/0!</v>
      </c>
    </row>
    <row r="123" spans="1:6" ht="16.2" thickBot="1">
      <c r="A123" s="40" t="s">
        <v>97</v>
      </c>
      <c r="B123" s="41" t="s">
        <v>114</v>
      </c>
      <c r="C123" s="42">
        <f t="shared" ref="C123:D123" si="44">SUM(C125+0)</f>
        <v>252.49</v>
      </c>
      <c r="D123" s="42">
        <f t="shared" si="44"/>
        <v>252.49</v>
      </c>
      <c r="E123" s="42">
        <f>E124+0</f>
        <v>0</v>
      </c>
      <c r="F123" s="72" t="e">
        <v>#DIV/0!</v>
      </c>
    </row>
    <row r="124" spans="1:6" ht="16.2" thickBot="1">
      <c r="A124" s="18">
        <v>3</v>
      </c>
      <c r="B124" s="19" t="s">
        <v>7</v>
      </c>
      <c r="C124" s="20">
        <f>SUM(C125+0)</f>
        <v>252.49</v>
      </c>
      <c r="D124" s="20">
        <f t="shared" ref="D124" si="45">SUM(D125+0)</f>
        <v>252.49</v>
      </c>
      <c r="E124" s="20">
        <f>E125+0</f>
        <v>0</v>
      </c>
      <c r="F124" s="73" t="e">
        <v>#DIV/0!</v>
      </c>
    </row>
    <row r="125" spans="1:6" ht="16.2" thickBot="1">
      <c r="A125" s="6">
        <v>32</v>
      </c>
      <c r="B125" s="7" t="s">
        <v>13</v>
      </c>
      <c r="C125" s="8">
        <v>252.49</v>
      </c>
      <c r="D125" s="8">
        <v>252.49</v>
      </c>
      <c r="E125" s="8">
        <v>0</v>
      </c>
      <c r="F125" s="79" t="e">
        <v>#DIV/0!</v>
      </c>
    </row>
    <row r="126" spans="1:6" ht="8.4" customHeight="1" thickBot="1">
      <c r="A126" s="336"/>
      <c r="B126" s="337"/>
      <c r="C126" s="96"/>
      <c r="D126" s="96"/>
      <c r="E126" s="96"/>
      <c r="F126" s="96"/>
    </row>
    <row r="127" spans="1:6" ht="16.2" thickBot="1">
      <c r="A127" s="28" t="s">
        <v>101</v>
      </c>
      <c r="B127" s="28" t="s">
        <v>121</v>
      </c>
      <c r="C127" s="30">
        <f>SUM(C128+C141+C151++C187+C196+C205)</f>
        <v>778309.58000000007</v>
      </c>
      <c r="D127" s="30">
        <f>SUM(D128+D141+D151++D187+D196+D205)</f>
        <v>778309.58000000007</v>
      </c>
      <c r="E127" s="30">
        <f>SUM(E128+E141+E151++E187+E196+E205)</f>
        <v>442657.86</v>
      </c>
      <c r="F127" s="70">
        <f>E127/D127*100</f>
        <v>56.874265893013934</v>
      </c>
    </row>
    <row r="128" spans="1:6" ht="16.2" thickBot="1">
      <c r="A128" s="28" t="s">
        <v>133</v>
      </c>
      <c r="B128" s="28" t="s">
        <v>121</v>
      </c>
      <c r="C128" s="30">
        <f t="shared" ref="C128:E129" si="46">SUM(C129+0)</f>
        <v>3417.5</v>
      </c>
      <c r="D128" s="30">
        <f t="shared" si="46"/>
        <v>3417.5</v>
      </c>
      <c r="E128" s="30">
        <f t="shared" si="46"/>
        <v>1838.2399999999998</v>
      </c>
      <c r="F128" s="70">
        <f t="shared" ref="F128:F129" si="47">E128/D128*100</f>
        <v>53.789027066569126</v>
      </c>
    </row>
    <row r="129" spans="1:6" ht="16.2" thickBot="1">
      <c r="A129" s="28" t="s">
        <v>90</v>
      </c>
      <c r="B129" s="32" t="s">
        <v>107</v>
      </c>
      <c r="C129" s="33">
        <f t="shared" si="46"/>
        <v>3417.5</v>
      </c>
      <c r="D129" s="33">
        <f t="shared" si="46"/>
        <v>3417.5</v>
      </c>
      <c r="E129" s="33">
        <f t="shared" si="46"/>
        <v>1838.2399999999998</v>
      </c>
      <c r="F129" s="70">
        <f t="shared" si="47"/>
        <v>53.789027066569126</v>
      </c>
    </row>
    <row r="130" spans="1:6" ht="16.2" thickBot="1">
      <c r="A130" s="40" t="s">
        <v>102</v>
      </c>
      <c r="B130" s="41" t="s">
        <v>110</v>
      </c>
      <c r="C130" s="42">
        <f>C131+0</f>
        <v>3417.5</v>
      </c>
      <c r="D130" s="42">
        <f t="shared" ref="D130" si="48">D131+0</f>
        <v>3417.5</v>
      </c>
      <c r="E130" s="42">
        <f>E131+0</f>
        <v>1838.2399999999998</v>
      </c>
      <c r="F130" s="72">
        <f>E130/D130*100</f>
        <v>53.789027066569126</v>
      </c>
    </row>
    <row r="131" spans="1:6" ht="16.2" thickBot="1">
      <c r="A131" s="18">
        <v>3</v>
      </c>
      <c r="B131" s="19" t="s">
        <v>7</v>
      </c>
      <c r="C131" s="22">
        <f>C132+C136</f>
        <v>3417.5</v>
      </c>
      <c r="D131" s="22">
        <f>D132+D136</f>
        <v>3417.5</v>
      </c>
      <c r="E131" s="22">
        <f>E132+E136</f>
        <v>1838.2399999999998</v>
      </c>
      <c r="F131" s="77">
        <f>E131/D131*100</f>
        <v>53.789027066569126</v>
      </c>
    </row>
    <row r="132" spans="1:6" ht="16.2" thickBot="1">
      <c r="A132" s="85">
        <v>31</v>
      </c>
      <c r="B132" s="86" t="s">
        <v>8</v>
      </c>
      <c r="C132" s="14">
        <v>3264.2</v>
      </c>
      <c r="D132" s="14">
        <v>3264.2</v>
      </c>
      <c r="E132" s="14">
        <f>SUM(E133:E135)</f>
        <v>1753.6299999999999</v>
      </c>
      <c r="F132" s="80">
        <f>E132/D132*100</f>
        <v>53.723117456038224</v>
      </c>
    </row>
    <row r="133" spans="1:6" ht="16.2" thickBot="1">
      <c r="A133" s="68">
        <v>3111</v>
      </c>
      <c r="B133" s="7" t="s">
        <v>170</v>
      </c>
      <c r="C133" s="22"/>
      <c r="D133" s="22"/>
      <c r="E133" s="12">
        <v>1391.06</v>
      </c>
      <c r="F133" s="77"/>
    </row>
    <row r="134" spans="1:6" ht="16.2" thickBot="1">
      <c r="A134" s="88">
        <v>3121</v>
      </c>
      <c r="B134" s="87" t="s">
        <v>173</v>
      </c>
      <c r="C134" s="89"/>
      <c r="D134" s="89"/>
      <c r="E134" s="14">
        <v>129.47999999999999</v>
      </c>
      <c r="F134" s="90"/>
    </row>
    <row r="135" spans="1:6" ht="16.2" thickBot="1">
      <c r="A135" s="88">
        <v>3132</v>
      </c>
      <c r="B135" s="7" t="s">
        <v>171</v>
      </c>
      <c r="C135" s="22"/>
      <c r="D135" s="22"/>
      <c r="E135" s="12">
        <v>233.09</v>
      </c>
      <c r="F135" s="77"/>
    </row>
    <row r="136" spans="1:6" ht="16.2" thickBot="1">
      <c r="A136" s="6">
        <v>32</v>
      </c>
      <c r="B136" s="7" t="s">
        <v>13</v>
      </c>
      <c r="C136" s="8">
        <v>153.30000000000001</v>
      </c>
      <c r="D136" s="8">
        <v>153.30000000000001</v>
      </c>
      <c r="E136" s="8">
        <f>E137+0</f>
        <v>84.61</v>
      </c>
      <c r="F136" s="74">
        <f>E136/D136*100</f>
        <v>55.192433137638609</v>
      </c>
    </row>
    <row r="137" spans="1:6" ht="16.2" thickBot="1">
      <c r="A137" s="68">
        <v>3212</v>
      </c>
      <c r="B137" s="7" t="s">
        <v>172</v>
      </c>
      <c r="C137" s="20"/>
      <c r="D137" s="20"/>
      <c r="E137" s="8">
        <v>84.61</v>
      </c>
      <c r="F137" s="73"/>
    </row>
    <row r="138" spans="1:6" ht="16.2" thickBot="1">
      <c r="A138" s="40" t="s">
        <v>137</v>
      </c>
      <c r="B138" s="41" t="s">
        <v>138</v>
      </c>
      <c r="C138" s="42">
        <v>0</v>
      </c>
      <c r="D138" s="42">
        <v>0</v>
      </c>
      <c r="E138" s="42">
        <f>E139+0</f>
        <v>0</v>
      </c>
      <c r="F138" s="72" t="e">
        <f>E138/D138*100</f>
        <v>#DIV/0!</v>
      </c>
    </row>
    <row r="139" spans="1:6" ht="16.2" thickBot="1">
      <c r="A139" s="18">
        <v>3</v>
      </c>
      <c r="B139" s="19" t="s">
        <v>7</v>
      </c>
      <c r="C139" s="22">
        <v>0</v>
      </c>
      <c r="D139" s="22">
        <v>0</v>
      </c>
      <c r="E139" s="22">
        <f>E140+0</f>
        <v>0</v>
      </c>
      <c r="F139" s="77" t="e">
        <f>E139/D139*100</f>
        <v>#DIV/0!</v>
      </c>
    </row>
    <row r="140" spans="1:6" ht="16.2" thickBot="1">
      <c r="A140" s="6">
        <v>32</v>
      </c>
      <c r="B140" s="7" t="s">
        <v>13</v>
      </c>
      <c r="C140" s="8">
        <v>0</v>
      </c>
      <c r="D140" s="8">
        <v>0</v>
      </c>
      <c r="E140" s="8">
        <v>0</v>
      </c>
      <c r="F140" s="74" t="e">
        <f>E140/D140*100</f>
        <v>#DIV/0!</v>
      </c>
    </row>
    <row r="141" spans="1:6" ht="16.2" thickBot="1">
      <c r="A141" s="28" t="s">
        <v>134</v>
      </c>
      <c r="B141" s="28" t="s">
        <v>122</v>
      </c>
      <c r="C141" s="30">
        <f t="shared" ref="C141:D141" si="49">SUM(C142+0)</f>
        <v>19365.79</v>
      </c>
      <c r="D141" s="30">
        <f t="shared" si="49"/>
        <v>19365.79</v>
      </c>
      <c r="E141" s="30">
        <f>E142+0</f>
        <v>10416.779999999999</v>
      </c>
      <c r="F141" s="70">
        <f t="shared" ref="F141:F152" si="50">E141/D141*100</f>
        <v>53.78959495068365</v>
      </c>
    </row>
    <row r="142" spans="1:6" ht="16.2" thickBot="1">
      <c r="A142" s="28" t="s">
        <v>90</v>
      </c>
      <c r="B142" s="32" t="s">
        <v>107</v>
      </c>
      <c r="C142" s="33">
        <f>C143+0</f>
        <v>19365.79</v>
      </c>
      <c r="D142" s="33">
        <f>D143+0</f>
        <v>19365.79</v>
      </c>
      <c r="E142" s="33">
        <f>E143+0</f>
        <v>10416.779999999999</v>
      </c>
      <c r="F142" s="70">
        <f t="shared" si="50"/>
        <v>53.78959495068365</v>
      </c>
    </row>
    <row r="143" spans="1:6" ht="16.2" thickBot="1">
      <c r="A143" s="40" t="s">
        <v>93</v>
      </c>
      <c r="B143" s="41" t="s">
        <v>110</v>
      </c>
      <c r="C143" s="42">
        <f>C144+0</f>
        <v>19365.79</v>
      </c>
      <c r="D143" s="42">
        <f t="shared" ref="D143" si="51">D144+0</f>
        <v>19365.79</v>
      </c>
      <c r="E143" s="42">
        <f>E144+0</f>
        <v>10416.779999999999</v>
      </c>
      <c r="F143" s="82">
        <f t="shared" si="50"/>
        <v>53.78959495068365</v>
      </c>
    </row>
    <row r="144" spans="1:6" ht="16.2" thickBot="1">
      <c r="A144" s="18">
        <v>3</v>
      </c>
      <c r="B144" s="19" t="s">
        <v>7</v>
      </c>
      <c r="C144" s="20">
        <f>C145+C149</f>
        <v>19365.79</v>
      </c>
      <c r="D144" s="20">
        <f>D145+D149</f>
        <v>19365.79</v>
      </c>
      <c r="E144" s="20">
        <f>E145+E149</f>
        <v>10416.779999999999</v>
      </c>
      <c r="F144" s="73">
        <f t="shared" si="50"/>
        <v>53.78959495068365</v>
      </c>
    </row>
    <row r="145" spans="1:6" ht="16.2" thickBot="1">
      <c r="A145" s="6">
        <v>31</v>
      </c>
      <c r="B145" s="7" t="s">
        <v>8</v>
      </c>
      <c r="C145" s="9">
        <v>18497.11</v>
      </c>
      <c r="D145" s="9">
        <v>18497.11</v>
      </c>
      <c r="E145" s="9">
        <f>SUM(E146:E148)</f>
        <v>9937.0799999999981</v>
      </c>
      <c r="F145" s="74">
        <f t="shared" si="50"/>
        <v>53.722338246353061</v>
      </c>
    </row>
    <row r="146" spans="1:6" ht="16.2" thickBot="1">
      <c r="A146" s="68">
        <v>3111</v>
      </c>
      <c r="B146" s="7" t="s">
        <v>170</v>
      </c>
      <c r="C146" s="69"/>
      <c r="D146" s="69"/>
      <c r="E146" s="9">
        <v>7882.57</v>
      </c>
      <c r="F146" s="73"/>
    </row>
    <row r="147" spans="1:6" ht="16.2" thickBot="1">
      <c r="A147" s="68">
        <v>3121</v>
      </c>
      <c r="B147" s="7" t="s">
        <v>173</v>
      </c>
      <c r="C147" s="69"/>
      <c r="D147" s="69"/>
      <c r="E147" s="9">
        <v>733.72</v>
      </c>
      <c r="F147" s="73"/>
    </row>
    <row r="148" spans="1:6" ht="16.2" thickBot="1">
      <c r="A148" s="68">
        <v>3132</v>
      </c>
      <c r="B148" s="7" t="s">
        <v>171</v>
      </c>
      <c r="C148" s="69"/>
      <c r="D148" s="69"/>
      <c r="E148" s="9">
        <v>1320.79</v>
      </c>
      <c r="F148" s="73"/>
    </row>
    <row r="149" spans="1:6" ht="16.2" thickBot="1">
      <c r="A149" s="6">
        <v>32</v>
      </c>
      <c r="B149" s="7" t="s">
        <v>13</v>
      </c>
      <c r="C149" s="8">
        <v>868.68</v>
      </c>
      <c r="D149" s="8">
        <v>868.68</v>
      </c>
      <c r="E149" s="8">
        <f>E150+0</f>
        <v>479.7</v>
      </c>
      <c r="F149" s="74">
        <f t="shared" si="50"/>
        <v>55.221715706589315</v>
      </c>
    </row>
    <row r="150" spans="1:6" ht="16.2" thickBot="1">
      <c r="A150" s="68">
        <v>3212</v>
      </c>
      <c r="B150" s="7" t="s">
        <v>172</v>
      </c>
      <c r="C150" s="20"/>
      <c r="D150" s="20"/>
      <c r="E150" s="8">
        <v>479.7</v>
      </c>
      <c r="F150" s="73"/>
    </row>
    <row r="151" spans="1:6" ht="16.2" thickBot="1">
      <c r="A151" s="28" t="s">
        <v>135</v>
      </c>
      <c r="B151" s="28" t="s">
        <v>22</v>
      </c>
      <c r="C151" s="30">
        <f>SUM(C152+C168)</f>
        <v>752084.46</v>
      </c>
      <c r="D151" s="30">
        <f>SUM(D152+D168)</f>
        <v>752084.46</v>
      </c>
      <c r="E151" s="30">
        <f>SUM(E152+E168)</f>
        <v>426961.00999999995</v>
      </c>
      <c r="F151" s="74">
        <f t="shared" si="50"/>
        <v>56.770353957320161</v>
      </c>
    </row>
    <row r="152" spans="1:6" ht="16.2" thickBot="1">
      <c r="A152" s="28" t="s">
        <v>90</v>
      </c>
      <c r="B152" s="32" t="s">
        <v>107</v>
      </c>
      <c r="C152" s="33">
        <f>SUM(C153+C156+C160+C164)</f>
        <v>32584.46</v>
      </c>
      <c r="D152" s="33">
        <f>SUM(D153+D156+D160+D164)</f>
        <v>32584.46</v>
      </c>
      <c r="E152" s="33">
        <f>SUM(E153+E156+E160+E164)</f>
        <v>14241.78</v>
      </c>
      <c r="F152" s="74">
        <f t="shared" si="50"/>
        <v>43.707276413357782</v>
      </c>
    </row>
    <row r="153" spans="1:6" ht="16.2" thickBot="1">
      <c r="A153" s="40" t="s">
        <v>103</v>
      </c>
      <c r="B153" s="41" t="s">
        <v>123</v>
      </c>
      <c r="C153" s="42">
        <v>7000</v>
      </c>
      <c r="D153" s="42">
        <v>7000</v>
      </c>
      <c r="E153" s="42">
        <f>E154+0</f>
        <v>0</v>
      </c>
      <c r="F153" s="72" t="e">
        <v>#DIV/0!</v>
      </c>
    </row>
    <row r="154" spans="1:6" ht="16.2" thickBot="1">
      <c r="A154" s="23">
        <v>4</v>
      </c>
      <c r="B154" s="24" t="s">
        <v>9</v>
      </c>
      <c r="C154" s="20">
        <v>7000</v>
      </c>
      <c r="D154" s="20">
        <v>7000</v>
      </c>
      <c r="E154" s="20">
        <f>E155+0</f>
        <v>0</v>
      </c>
      <c r="F154" s="73" t="e">
        <v>#DIV/0!</v>
      </c>
    </row>
    <row r="155" spans="1:6" ht="16.2" thickBot="1">
      <c r="A155" s="6">
        <v>42</v>
      </c>
      <c r="B155" s="7" t="s">
        <v>117</v>
      </c>
      <c r="C155" s="8">
        <v>7000</v>
      </c>
      <c r="D155" s="8">
        <v>7000</v>
      </c>
      <c r="E155" s="8">
        <v>0</v>
      </c>
      <c r="F155" s="74" t="e">
        <v>#DIV/0!</v>
      </c>
    </row>
    <row r="156" spans="1:6" ht="16.2" thickBot="1">
      <c r="A156" s="40" t="s">
        <v>104</v>
      </c>
      <c r="B156" s="41" t="s">
        <v>124</v>
      </c>
      <c r="C156" s="42">
        <f t="shared" ref="C156:D156" si="52">SUM(C158+0)</f>
        <v>24897.599999999999</v>
      </c>
      <c r="D156" s="42">
        <f t="shared" si="52"/>
        <v>24897.599999999999</v>
      </c>
      <c r="E156" s="42">
        <f>E157+0</f>
        <v>13559.42</v>
      </c>
      <c r="F156" s="72">
        <f>E156/D156*100</f>
        <v>54.460751237067029</v>
      </c>
    </row>
    <row r="157" spans="1:6" ht="16.2" thickBot="1">
      <c r="A157" s="18">
        <v>3</v>
      </c>
      <c r="B157" s="19" t="s">
        <v>7</v>
      </c>
      <c r="C157" s="22">
        <f>C158+0</f>
        <v>24897.599999999999</v>
      </c>
      <c r="D157" s="22">
        <f t="shared" ref="D157" si="53">D158+0</f>
        <v>24897.599999999999</v>
      </c>
      <c r="E157" s="22">
        <f>E158+0</f>
        <v>13559.42</v>
      </c>
      <c r="F157" s="77">
        <f>E157/D157*100</f>
        <v>54.460751237067029</v>
      </c>
    </row>
    <row r="158" spans="1:6" ht="16.2" thickBot="1">
      <c r="A158" s="10">
        <v>32</v>
      </c>
      <c r="B158" s="11" t="s">
        <v>13</v>
      </c>
      <c r="C158" s="12">
        <v>24897.599999999999</v>
      </c>
      <c r="D158" s="12">
        <v>24897.599999999999</v>
      </c>
      <c r="E158" s="12">
        <f>E159+0</f>
        <v>13559.42</v>
      </c>
      <c r="F158" s="78">
        <f>E158/D158*100</f>
        <v>54.460751237067029</v>
      </c>
    </row>
    <row r="159" spans="1:6" ht="16.2" thickBot="1">
      <c r="A159" s="84">
        <v>3222</v>
      </c>
      <c r="B159" s="11" t="s">
        <v>187</v>
      </c>
      <c r="C159" s="22"/>
      <c r="D159" s="22"/>
      <c r="E159" s="12">
        <v>13559.42</v>
      </c>
      <c r="F159" s="77"/>
    </row>
    <row r="160" spans="1:6" ht="16.2" thickBot="1">
      <c r="A160" s="40" t="s">
        <v>105</v>
      </c>
      <c r="B160" s="41" t="s">
        <v>125</v>
      </c>
      <c r="C160" s="42">
        <f t="shared" ref="C160:D160" si="54">SUM(C162+0)</f>
        <v>234</v>
      </c>
      <c r="D160" s="42">
        <f t="shared" si="54"/>
        <v>234</v>
      </c>
      <c r="E160" s="42">
        <f>E161</f>
        <v>229.5</v>
      </c>
      <c r="F160" s="72">
        <f t="shared" ref="F160:F166" si="55">E160/D160*100</f>
        <v>98.076923076923066</v>
      </c>
    </row>
    <row r="161" spans="1:6" ht="16.2" thickBot="1">
      <c r="A161" s="18">
        <v>3</v>
      </c>
      <c r="B161" s="19" t="s">
        <v>7</v>
      </c>
      <c r="C161" s="20">
        <v>234</v>
      </c>
      <c r="D161" s="20">
        <v>234</v>
      </c>
      <c r="E161" s="20">
        <f>E162+0</f>
        <v>229.5</v>
      </c>
      <c r="F161" s="73">
        <f t="shared" si="55"/>
        <v>98.076923076923066</v>
      </c>
    </row>
    <row r="162" spans="1:6" ht="16.2" thickBot="1">
      <c r="A162" s="6">
        <v>38</v>
      </c>
      <c r="B162" s="7" t="s">
        <v>38</v>
      </c>
      <c r="C162" s="8">
        <v>234</v>
      </c>
      <c r="D162" s="8">
        <v>234</v>
      </c>
      <c r="E162" s="8">
        <v>229.5</v>
      </c>
      <c r="F162" s="74">
        <f t="shared" si="55"/>
        <v>98.076923076923066</v>
      </c>
    </row>
    <row r="163" spans="1:6" ht="16.2" thickBot="1">
      <c r="A163" s="68">
        <v>3812</v>
      </c>
      <c r="B163" s="7" t="s">
        <v>204</v>
      </c>
      <c r="C163" s="20"/>
      <c r="D163" s="20"/>
      <c r="E163" s="8">
        <v>229.5</v>
      </c>
      <c r="F163" s="73"/>
    </row>
    <row r="164" spans="1:6" ht="16.2" thickBot="1">
      <c r="A164" s="40" t="s">
        <v>142</v>
      </c>
      <c r="B164" s="41" t="s">
        <v>143</v>
      </c>
      <c r="C164" s="42">
        <f t="shared" ref="C164:D164" si="56">SUM(C166+0)</f>
        <v>452.86</v>
      </c>
      <c r="D164" s="42">
        <f t="shared" si="56"/>
        <v>452.86</v>
      </c>
      <c r="E164" s="42">
        <f>E165+0</f>
        <v>452.86</v>
      </c>
      <c r="F164" s="72">
        <f t="shared" si="55"/>
        <v>100</v>
      </c>
    </row>
    <row r="165" spans="1:6" ht="16.2" thickBot="1">
      <c r="A165" s="18">
        <v>3</v>
      </c>
      <c r="B165" s="19" t="s">
        <v>7</v>
      </c>
      <c r="C165" s="22">
        <f>C166+0</f>
        <v>452.86</v>
      </c>
      <c r="D165" s="22">
        <f t="shared" ref="D165" si="57">D166+0</f>
        <v>452.86</v>
      </c>
      <c r="E165" s="22">
        <f>E166+0</f>
        <v>452.86</v>
      </c>
      <c r="F165" s="77">
        <f t="shared" si="55"/>
        <v>100</v>
      </c>
    </row>
    <row r="166" spans="1:6" ht="16.2" thickBot="1">
      <c r="A166" s="10">
        <v>32</v>
      </c>
      <c r="B166" s="11" t="s">
        <v>13</v>
      </c>
      <c r="C166" s="12">
        <v>452.86</v>
      </c>
      <c r="D166" s="12">
        <v>452.86</v>
      </c>
      <c r="E166" s="12">
        <v>452.86</v>
      </c>
      <c r="F166" s="78">
        <f t="shared" si="55"/>
        <v>100</v>
      </c>
    </row>
    <row r="167" spans="1:6" ht="16.2" thickBot="1">
      <c r="A167" s="84">
        <v>3221</v>
      </c>
      <c r="B167" s="11" t="s">
        <v>166</v>
      </c>
      <c r="C167" s="22"/>
      <c r="D167" s="22"/>
      <c r="E167" s="12">
        <v>452.86</v>
      </c>
      <c r="F167" s="77"/>
    </row>
    <row r="168" spans="1:6" ht="16.2" thickBot="1">
      <c r="A168" s="28" t="s">
        <v>90</v>
      </c>
      <c r="B168" s="32" t="s">
        <v>111</v>
      </c>
      <c r="C168" s="33">
        <f>SUM(C169+C184)</f>
        <v>719500</v>
      </c>
      <c r="D168" s="33">
        <f>SUM(D169+D184)</f>
        <v>719500</v>
      </c>
      <c r="E168" s="33">
        <f>SUM(E169+E184)</f>
        <v>412719.22999999992</v>
      </c>
      <c r="F168" s="71">
        <f>E168/D168*100</f>
        <v>57.361949965253636</v>
      </c>
    </row>
    <row r="169" spans="1:6" ht="16.2" thickBot="1">
      <c r="A169" s="40" t="s">
        <v>97</v>
      </c>
      <c r="B169" s="41" t="s">
        <v>114</v>
      </c>
      <c r="C169" s="42">
        <f t="shared" ref="C169:E169" si="58">SUM(C170+0)</f>
        <v>719500</v>
      </c>
      <c r="D169" s="42">
        <f t="shared" si="58"/>
        <v>719500</v>
      </c>
      <c r="E169" s="42">
        <f t="shared" si="58"/>
        <v>412719.22999999992</v>
      </c>
      <c r="F169" s="72">
        <f>E169/D169*100</f>
        <v>57.361949965253636</v>
      </c>
    </row>
    <row r="170" spans="1:6" ht="16.2" thickBot="1">
      <c r="A170" s="35">
        <v>3</v>
      </c>
      <c r="B170" s="32" t="s">
        <v>7</v>
      </c>
      <c r="C170" s="30">
        <f>SUM(C171+C177)</f>
        <v>719500</v>
      </c>
      <c r="D170" s="30">
        <f>SUM(D171+D177)</f>
        <v>719500</v>
      </c>
      <c r="E170" s="30">
        <f>E171+E177</f>
        <v>412719.22999999992</v>
      </c>
      <c r="F170" s="70">
        <f>E170/D170*100</f>
        <v>57.361949965253636</v>
      </c>
    </row>
    <row r="171" spans="1:6" ht="16.2" thickBot="1">
      <c r="A171" s="6">
        <v>31</v>
      </c>
      <c r="B171" s="7" t="s">
        <v>8</v>
      </c>
      <c r="C171" s="9">
        <v>698500</v>
      </c>
      <c r="D171" s="9">
        <v>698500</v>
      </c>
      <c r="E171" s="9">
        <f>SUM(E172:E176)</f>
        <v>400883.73999999993</v>
      </c>
      <c r="F171" s="75">
        <f>E171/D171*100</f>
        <v>57.392088761632053</v>
      </c>
    </row>
    <row r="172" spans="1:6" ht="16.2" thickBot="1">
      <c r="A172" s="68">
        <v>3111</v>
      </c>
      <c r="B172" s="7" t="s">
        <v>170</v>
      </c>
      <c r="C172" s="69"/>
      <c r="D172" s="69"/>
      <c r="E172" s="9">
        <v>328134.38</v>
      </c>
      <c r="F172" s="76"/>
    </row>
    <row r="173" spans="1:6" ht="16.2" thickBot="1">
      <c r="A173" s="68">
        <v>3113</v>
      </c>
      <c r="B173" s="7" t="s">
        <v>188</v>
      </c>
      <c r="C173" s="69"/>
      <c r="D173" s="69"/>
      <c r="E173" s="9">
        <v>3479.23</v>
      </c>
      <c r="F173" s="76"/>
    </row>
    <row r="174" spans="1:6" ht="16.2" thickBot="1">
      <c r="A174" s="68">
        <v>3114</v>
      </c>
      <c r="B174" s="7" t="s">
        <v>189</v>
      </c>
      <c r="C174" s="69"/>
      <c r="D174" s="69"/>
      <c r="E174" s="9">
        <v>1750.35</v>
      </c>
      <c r="F174" s="76"/>
    </row>
    <row r="175" spans="1:6" ht="16.2" thickBot="1">
      <c r="A175" s="68">
        <v>3121</v>
      </c>
      <c r="B175" s="7" t="s">
        <v>173</v>
      </c>
      <c r="C175" s="69"/>
      <c r="D175" s="69"/>
      <c r="E175" s="9">
        <v>12514.73</v>
      </c>
      <c r="F175" s="76"/>
    </row>
    <row r="176" spans="1:6" ht="16.2" thickBot="1">
      <c r="A176" s="68">
        <v>3132</v>
      </c>
      <c r="B176" s="7" t="s">
        <v>171</v>
      </c>
      <c r="C176" s="69"/>
      <c r="D176" s="69"/>
      <c r="E176" s="9">
        <v>55005.05</v>
      </c>
      <c r="F176" s="76"/>
    </row>
    <row r="177" spans="1:6" ht="16.2" thickBot="1">
      <c r="A177" s="10">
        <v>32</v>
      </c>
      <c r="B177" s="11" t="s">
        <v>13</v>
      </c>
      <c r="C177" s="12">
        <v>21000</v>
      </c>
      <c r="D177" s="12">
        <v>21000</v>
      </c>
      <c r="E177" s="12">
        <f>SUM(E178:E183)</f>
        <v>11835.49</v>
      </c>
      <c r="F177" s="78">
        <f>E177/D177*100</f>
        <v>56.359476190476187</v>
      </c>
    </row>
    <row r="178" spans="1:6" ht="16.2" thickBot="1">
      <c r="A178" s="84">
        <v>3212</v>
      </c>
      <c r="B178" s="11" t="s">
        <v>172</v>
      </c>
      <c r="C178" s="22"/>
      <c r="D178" s="22"/>
      <c r="E178" s="12">
        <v>7415.79</v>
      </c>
      <c r="F178" s="77"/>
    </row>
    <row r="179" spans="1:6" ht="16.2" thickBot="1">
      <c r="A179" s="84">
        <v>3221</v>
      </c>
      <c r="B179" s="11" t="s">
        <v>166</v>
      </c>
      <c r="C179" s="22"/>
      <c r="D179" s="22"/>
      <c r="E179" s="12">
        <v>0.3</v>
      </c>
      <c r="F179" s="77"/>
    </row>
    <row r="180" spans="1:6" ht="16.2" thickBot="1">
      <c r="A180" s="84">
        <v>3231</v>
      </c>
      <c r="B180" s="11" t="s">
        <v>177</v>
      </c>
      <c r="C180" s="22"/>
      <c r="D180" s="22"/>
      <c r="E180" s="12">
        <v>12</v>
      </c>
      <c r="F180" s="77"/>
    </row>
    <row r="181" spans="1:6" ht="16.2" thickBot="1">
      <c r="A181" s="84">
        <v>3237</v>
      </c>
      <c r="B181" s="11" t="s">
        <v>174</v>
      </c>
      <c r="C181" s="22"/>
      <c r="D181" s="22"/>
      <c r="E181" s="12">
        <v>2416.42</v>
      </c>
      <c r="F181" s="77"/>
    </row>
    <row r="182" spans="1:6" ht="16.2" thickBot="1">
      <c r="A182" s="84">
        <v>3295</v>
      </c>
      <c r="B182" s="11" t="s">
        <v>190</v>
      </c>
      <c r="C182" s="22"/>
      <c r="D182" s="22"/>
      <c r="E182" s="12">
        <v>1332</v>
      </c>
      <c r="F182" s="77"/>
    </row>
    <row r="183" spans="1:6" ht="16.2" thickBot="1">
      <c r="A183" s="84">
        <v>3299</v>
      </c>
      <c r="B183" s="11" t="s">
        <v>169</v>
      </c>
      <c r="C183" s="22"/>
      <c r="D183" s="22"/>
      <c r="E183" s="12">
        <v>658.98</v>
      </c>
      <c r="F183" s="77"/>
    </row>
    <row r="184" spans="1:6" ht="16.2" thickBot="1">
      <c r="A184" s="40" t="s">
        <v>91</v>
      </c>
      <c r="B184" s="41" t="s">
        <v>116</v>
      </c>
      <c r="C184" s="42">
        <v>0</v>
      </c>
      <c r="D184" s="42">
        <v>0</v>
      </c>
      <c r="E184" s="42">
        <f>E185+0</f>
        <v>0</v>
      </c>
      <c r="F184" s="72" t="e">
        <f t="shared" ref="F184:F191" si="59">E184/D184*100</f>
        <v>#DIV/0!</v>
      </c>
    </row>
    <row r="185" spans="1:6" ht="16.2" thickBot="1">
      <c r="A185" s="23">
        <v>4</v>
      </c>
      <c r="B185" s="24" t="s">
        <v>9</v>
      </c>
      <c r="C185" s="20">
        <v>0</v>
      </c>
      <c r="D185" s="20">
        <v>0</v>
      </c>
      <c r="E185" s="20">
        <f>E186+0</f>
        <v>0</v>
      </c>
      <c r="F185" s="73" t="e">
        <f t="shared" si="59"/>
        <v>#DIV/0!</v>
      </c>
    </row>
    <row r="186" spans="1:6" ht="16.2" thickBot="1">
      <c r="A186" s="6">
        <v>42</v>
      </c>
      <c r="B186" s="7" t="s">
        <v>117</v>
      </c>
      <c r="C186" s="13">
        <v>0</v>
      </c>
      <c r="D186" s="13">
        <v>0</v>
      </c>
      <c r="E186" s="13">
        <v>0</v>
      </c>
      <c r="F186" s="81" t="e">
        <f t="shared" si="59"/>
        <v>#DIV/0!</v>
      </c>
    </row>
    <row r="187" spans="1:6" ht="16.2" thickBot="1">
      <c r="A187" s="28" t="s">
        <v>196</v>
      </c>
      <c r="B187" s="28" t="s">
        <v>145</v>
      </c>
      <c r="C187" s="30">
        <f t="shared" ref="C187:D188" si="60">SUM(C188+0)</f>
        <v>371.52</v>
      </c>
      <c r="D187" s="30">
        <f t="shared" si="60"/>
        <v>371.52</v>
      </c>
      <c r="E187" s="30">
        <f>E188+0</f>
        <v>371.52</v>
      </c>
      <c r="F187" s="70">
        <f t="shared" si="59"/>
        <v>100</v>
      </c>
    </row>
    <row r="188" spans="1:6" ht="16.2" thickBot="1">
      <c r="A188" s="28" t="s">
        <v>90</v>
      </c>
      <c r="B188" s="32" t="s">
        <v>107</v>
      </c>
      <c r="C188" s="33">
        <f t="shared" si="60"/>
        <v>371.52</v>
      </c>
      <c r="D188" s="33">
        <f t="shared" si="60"/>
        <v>371.52</v>
      </c>
      <c r="E188" s="33">
        <f>E189+0</f>
        <v>371.52</v>
      </c>
      <c r="F188" s="71">
        <f t="shared" si="59"/>
        <v>100</v>
      </c>
    </row>
    <row r="189" spans="1:6" ht="16.2" thickBot="1">
      <c r="A189" s="40" t="s">
        <v>102</v>
      </c>
      <c r="B189" s="41" t="s">
        <v>110</v>
      </c>
      <c r="C189" s="42">
        <f>C190+0</f>
        <v>371.52</v>
      </c>
      <c r="D189" s="42">
        <f t="shared" ref="D189:E189" si="61">D190+0</f>
        <v>371.52</v>
      </c>
      <c r="E189" s="42">
        <f t="shared" si="61"/>
        <v>371.52</v>
      </c>
      <c r="F189" s="72">
        <f t="shared" si="59"/>
        <v>100</v>
      </c>
    </row>
    <row r="190" spans="1:6" ht="16.2" thickBot="1">
      <c r="A190" s="18">
        <v>3</v>
      </c>
      <c r="B190" s="19" t="s">
        <v>7</v>
      </c>
      <c r="C190" s="22">
        <f>C191+C194</f>
        <v>371.52</v>
      </c>
      <c r="D190" s="22">
        <f>D191+D194</f>
        <v>371.52</v>
      </c>
      <c r="E190" s="22">
        <f>E191+E194</f>
        <v>371.52</v>
      </c>
      <c r="F190" s="77">
        <f t="shared" si="59"/>
        <v>100</v>
      </c>
    </row>
    <row r="191" spans="1:6" ht="16.2" thickBot="1">
      <c r="A191" s="6">
        <v>31</v>
      </c>
      <c r="B191" s="86" t="s">
        <v>8</v>
      </c>
      <c r="C191" s="14">
        <v>354.53</v>
      </c>
      <c r="D191" s="14">
        <v>354.53</v>
      </c>
      <c r="E191" s="14">
        <f>SUM(E192:E193)</f>
        <v>354.53</v>
      </c>
      <c r="F191" s="80">
        <f t="shared" si="59"/>
        <v>100</v>
      </c>
    </row>
    <row r="192" spans="1:6" ht="16.2" thickBot="1">
      <c r="A192" s="68">
        <v>3111</v>
      </c>
      <c r="B192" s="86" t="s">
        <v>170</v>
      </c>
      <c r="C192" s="22"/>
      <c r="D192" s="22"/>
      <c r="E192" s="12">
        <v>307.37</v>
      </c>
      <c r="F192" s="77"/>
    </row>
    <row r="193" spans="1:6" ht="16.2" thickBot="1">
      <c r="A193" s="68">
        <v>3132</v>
      </c>
      <c r="B193" s="7" t="s">
        <v>171</v>
      </c>
      <c r="C193" s="22"/>
      <c r="D193" s="22"/>
      <c r="E193" s="12">
        <v>47.16</v>
      </c>
      <c r="F193" s="77"/>
    </row>
    <row r="194" spans="1:6" ht="16.2" thickBot="1">
      <c r="A194" s="6">
        <v>32</v>
      </c>
      <c r="B194" s="7" t="s">
        <v>13</v>
      </c>
      <c r="C194" s="8">
        <v>16.989999999999998</v>
      </c>
      <c r="D194" s="8">
        <v>16.989999999999998</v>
      </c>
      <c r="E194" s="8">
        <f>E195+0</f>
        <v>16.989999999999998</v>
      </c>
      <c r="F194" s="74">
        <f>E194/D194*100</f>
        <v>100</v>
      </c>
    </row>
    <row r="195" spans="1:6" ht="16.2" thickBot="1">
      <c r="A195" s="68">
        <v>3212</v>
      </c>
      <c r="B195" s="7" t="s">
        <v>172</v>
      </c>
      <c r="C195" s="20"/>
      <c r="D195" s="20"/>
      <c r="E195" s="8">
        <v>16.989999999999998</v>
      </c>
      <c r="F195" s="73"/>
    </row>
    <row r="196" spans="1:6" ht="16.2" thickBot="1">
      <c r="A196" s="28" t="s">
        <v>197</v>
      </c>
      <c r="B196" s="28" t="s">
        <v>145</v>
      </c>
      <c r="C196" s="30">
        <f t="shared" ref="C196:D197" si="62">SUM(C197+0)</f>
        <v>2105.31</v>
      </c>
      <c r="D196" s="30">
        <f t="shared" si="62"/>
        <v>2105.31</v>
      </c>
      <c r="E196" s="30">
        <f>E197+0</f>
        <v>2105.31</v>
      </c>
      <c r="F196" s="70">
        <f>E196/D196*100</f>
        <v>100</v>
      </c>
    </row>
    <row r="197" spans="1:6" ht="16.2" thickBot="1">
      <c r="A197" s="28" t="s">
        <v>90</v>
      </c>
      <c r="B197" s="32" t="s">
        <v>107</v>
      </c>
      <c r="C197" s="33">
        <f t="shared" si="62"/>
        <v>2105.31</v>
      </c>
      <c r="D197" s="33">
        <f t="shared" si="62"/>
        <v>2105.31</v>
      </c>
      <c r="E197" s="33">
        <f>E198+0</f>
        <v>2105.31</v>
      </c>
      <c r="F197" s="71">
        <f>E197/D197*100</f>
        <v>100</v>
      </c>
    </row>
    <row r="198" spans="1:6" ht="16.2" thickBot="1">
      <c r="A198" s="40" t="s">
        <v>102</v>
      </c>
      <c r="B198" s="41" t="s">
        <v>110</v>
      </c>
      <c r="C198" s="42">
        <f>C199+0</f>
        <v>2105.31</v>
      </c>
      <c r="D198" s="42">
        <f t="shared" ref="D198:E198" si="63">D199+0</f>
        <v>2105.31</v>
      </c>
      <c r="E198" s="42">
        <f t="shared" si="63"/>
        <v>2105.31</v>
      </c>
      <c r="F198" s="72">
        <f>E198/D198*100</f>
        <v>100</v>
      </c>
    </row>
    <row r="199" spans="1:6" ht="16.2" thickBot="1">
      <c r="A199" s="18">
        <v>3</v>
      </c>
      <c r="B199" s="19" t="s">
        <v>7</v>
      </c>
      <c r="C199" s="22">
        <f>C200+C203</f>
        <v>2105.31</v>
      </c>
      <c r="D199" s="22">
        <f>D200+D203</f>
        <v>2105.31</v>
      </c>
      <c r="E199" s="22">
        <f>E200+E203</f>
        <v>2105.31</v>
      </c>
      <c r="F199" s="77">
        <f>E199/D199*100</f>
        <v>100</v>
      </c>
    </row>
    <row r="200" spans="1:6" ht="16.2" thickBot="1">
      <c r="A200" s="6">
        <v>31</v>
      </c>
      <c r="B200" s="7" t="s">
        <v>8</v>
      </c>
      <c r="C200" s="12">
        <v>2009.01</v>
      </c>
      <c r="D200" s="12">
        <v>2009.01</v>
      </c>
      <c r="E200" s="12">
        <f>SUM(E201:E202)</f>
        <v>2009.01</v>
      </c>
      <c r="F200" s="78">
        <f>E200/D200*100</f>
        <v>100</v>
      </c>
    </row>
    <row r="201" spans="1:6" ht="16.2" thickBot="1">
      <c r="A201" s="68">
        <v>3111</v>
      </c>
      <c r="B201" s="86" t="s">
        <v>170</v>
      </c>
      <c r="C201" s="22"/>
      <c r="D201" s="22"/>
      <c r="E201" s="12">
        <v>1741.78</v>
      </c>
      <c r="F201" s="78" t="e">
        <f t="shared" ref="F201:F204" si="64">E201/D201*100</f>
        <v>#DIV/0!</v>
      </c>
    </row>
    <row r="202" spans="1:6" ht="16.2" thickBot="1">
      <c r="A202" s="68">
        <v>3132</v>
      </c>
      <c r="B202" s="7" t="s">
        <v>171</v>
      </c>
      <c r="C202" s="22"/>
      <c r="D202" s="22"/>
      <c r="E202" s="12">
        <v>267.23</v>
      </c>
      <c r="F202" s="78" t="e">
        <f t="shared" si="64"/>
        <v>#DIV/0!</v>
      </c>
    </row>
    <row r="203" spans="1:6" ht="16.2" thickBot="1">
      <c r="A203" s="6">
        <v>32</v>
      </c>
      <c r="B203" s="7" t="s">
        <v>13</v>
      </c>
      <c r="C203" s="8">
        <v>96.3</v>
      </c>
      <c r="D203" s="8">
        <v>96.3</v>
      </c>
      <c r="E203" s="8">
        <f>E204+0</f>
        <v>96.3</v>
      </c>
      <c r="F203" s="78">
        <f t="shared" si="64"/>
        <v>100</v>
      </c>
    </row>
    <row r="204" spans="1:6" ht="16.2" thickBot="1">
      <c r="A204" s="68">
        <v>3212</v>
      </c>
      <c r="B204" s="7" t="s">
        <v>172</v>
      </c>
      <c r="C204" s="20"/>
      <c r="D204" s="20"/>
      <c r="E204" s="8">
        <v>96.3</v>
      </c>
      <c r="F204" s="78" t="e">
        <f t="shared" si="64"/>
        <v>#DIV/0!</v>
      </c>
    </row>
    <row r="205" spans="1:6" ht="16.2" thickBot="1">
      <c r="A205" s="28" t="s">
        <v>198</v>
      </c>
      <c r="B205" s="28" t="s">
        <v>144</v>
      </c>
      <c r="C205" s="30">
        <f>C207+C210</f>
        <v>965</v>
      </c>
      <c r="D205" s="30">
        <f t="shared" ref="D205" si="65">D207+D210</f>
        <v>965</v>
      </c>
      <c r="E205" s="30">
        <f>E206</f>
        <v>965</v>
      </c>
      <c r="F205" s="70">
        <f t="shared" ref="F205:F212" si="66">E205/D205*100</f>
        <v>100</v>
      </c>
    </row>
    <row r="206" spans="1:6" ht="16.2" thickBot="1">
      <c r="A206" s="28" t="s">
        <v>90</v>
      </c>
      <c r="B206" s="32" t="s">
        <v>107</v>
      </c>
      <c r="C206" s="30">
        <f>C208+C211</f>
        <v>965</v>
      </c>
      <c r="D206" s="30">
        <f t="shared" ref="D206" si="67">D208+D211</f>
        <v>965</v>
      </c>
      <c r="E206" s="30">
        <f>E207+E210</f>
        <v>965</v>
      </c>
      <c r="F206" s="70">
        <f t="shared" si="66"/>
        <v>100</v>
      </c>
    </row>
    <row r="207" spans="1:6" ht="16.2" thickBot="1">
      <c r="A207" s="40" t="s">
        <v>91</v>
      </c>
      <c r="B207" s="41" t="s">
        <v>116</v>
      </c>
      <c r="C207" s="42">
        <v>0</v>
      </c>
      <c r="D207" s="42">
        <v>0</v>
      </c>
      <c r="E207" s="42">
        <f>E208+0</f>
        <v>0</v>
      </c>
      <c r="F207" s="72" t="e">
        <f t="shared" si="66"/>
        <v>#DIV/0!</v>
      </c>
    </row>
    <row r="208" spans="1:6" ht="16.2" thickBot="1">
      <c r="A208" s="23">
        <v>4</v>
      </c>
      <c r="B208" s="24" t="s">
        <v>9</v>
      </c>
      <c r="C208" s="20">
        <v>0</v>
      </c>
      <c r="D208" s="20">
        <v>0</v>
      </c>
      <c r="E208" s="20">
        <f>E209+0</f>
        <v>0</v>
      </c>
      <c r="F208" s="73" t="e">
        <f t="shared" si="66"/>
        <v>#DIV/0!</v>
      </c>
    </row>
    <row r="209" spans="1:6" ht="16.2" thickBot="1">
      <c r="A209" s="6">
        <v>42</v>
      </c>
      <c r="B209" s="7" t="s">
        <v>117</v>
      </c>
      <c r="C209" s="13">
        <v>0</v>
      </c>
      <c r="D209" s="13">
        <v>0</v>
      </c>
      <c r="E209" s="13">
        <v>0</v>
      </c>
      <c r="F209" s="81" t="e">
        <f t="shared" si="66"/>
        <v>#DIV/0!</v>
      </c>
    </row>
    <row r="210" spans="1:6" ht="16.2" thickBot="1">
      <c r="A210" s="40" t="s">
        <v>142</v>
      </c>
      <c r="B210" s="41" t="s">
        <v>143</v>
      </c>
      <c r="C210" s="42">
        <f t="shared" ref="C210:E210" si="68">SUM(C212+0)</f>
        <v>965</v>
      </c>
      <c r="D210" s="42">
        <f t="shared" si="68"/>
        <v>965</v>
      </c>
      <c r="E210" s="42">
        <f t="shared" si="68"/>
        <v>965</v>
      </c>
      <c r="F210" s="72">
        <f t="shared" si="66"/>
        <v>100</v>
      </c>
    </row>
    <row r="211" spans="1:6" ht="16.2" thickBot="1">
      <c r="A211" s="18">
        <v>3</v>
      </c>
      <c r="B211" s="19" t="s">
        <v>7</v>
      </c>
      <c r="C211" s="22">
        <f>C212+0</f>
        <v>965</v>
      </c>
      <c r="D211" s="22">
        <f t="shared" ref="D211" si="69">D212+0</f>
        <v>965</v>
      </c>
      <c r="E211" s="22">
        <f>E212+0</f>
        <v>965</v>
      </c>
      <c r="F211" s="77">
        <f t="shared" si="66"/>
        <v>100</v>
      </c>
    </row>
    <row r="212" spans="1:6" ht="16.2" thickBot="1">
      <c r="A212" s="10">
        <v>32</v>
      </c>
      <c r="B212" s="11" t="s">
        <v>13</v>
      </c>
      <c r="C212" s="12">
        <v>965</v>
      </c>
      <c r="D212" s="12">
        <v>965</v>
      </c>
      <c r="E212" s="12">
        <v>965</v>
      </c>
      <c r="F212" s="78">
        <f t="shared" si="66"/>
        <v>100</v>
      </c>
    </row>
    <row r="213" spans="1:6" ht="16.2" thickBot="1">
      <c r="A213" s="84">
        <v>3221</v>
      </c>
      <c r="B213" s="11" t="s">
        <v>166</v>
      </c>
      <c r="C213" s="22"/>
      <c r="D213" s="22"/>
      <c r="E213" s="12">
        <v>965</v>
      </c>
      <c r="F213" s="77"/>
    </row>
    <row r="214" spans="1:6" ht="8.4" customHeight="1" thickBot="1">
      <c r="A214" s="336"/>
      <c r="B214" s="337"/>
      <c r="C214" s="96"/>
      <c r="D214" s="96"/>
      <c r="E214" s="96"/>
      <c r="F214" s="96"/>
    </row>
    <row r="215" spans="1:6" ht="16.2" thickBot="1">
      <c r="A215" s="28" t="s">
        <v>106</v>
      </c>
      <c r="B215" s="28" t="s">
        <v>126</v>
      </c>
      <c r="C215" s="30">
        <f>SUM(C216+H204+H224)</f>
        <v>0</v>
      </c>
      <c r="D215" s="30">
        <f>SUM(D216+I203+I223)</f>
        <v>0</v>
      </c>
      <c r="E215" s="30">
        <f>E216+0</f>
        <v>0</v>
      </c>
      <c r="F215" s="91" t="e">
        <f t="shared" ref="F215:F223" si="70">E215/D215*100</f>
        <v>#DIV/0!</v>
      </c>
    </row>
    <row r="216" spans="1:6" ht="16.2" thickBot="1">
      <c r="A216" s="28" t="s">
        <v>136</v>
      </c>
      <c r="B216" s="28" t="s">
        <v>31</v>
      </c>
      <c r="C216" s="30">
        <v>0</v>
      </c>
      <c r="D216" s="30">
        <v>0</v>
      </c>
      <c r="E216" s="30">
        <f>E217+0</f>
        <v>0</v>
      </c>
      <c r="F216" s="91" t="e">
        <f t="shared" si="70"/>
        <v>#DIV/0!</v>
      </c>
    </row>
    <row r="217" spans="1:6" ht="16.2" thickBot="1">
      <c r="A217" s="28" t="s">
        <v>94</v>
      </c>
      <c r="B217" s="32" t="s">
        <v>111</v>
      </c>
      <c r="C217" s="33">
        <v>0</v>
      </c>
      <c r="D217" s="33">
        <v>0</v>
      </c>
      <c r="E217" s="33">
        <f>E218+E221</f>
        <v>0</v>
      </c>
      <c r="F217" s="91" t="e">
        <f t="shared" si="70"/>
        <v>#DIV/0!</v>
      </c>
    </row>
    <row r="218" spans="1:6" ht="16.2" thickBot="1">
      <c r="A218" s="40" t="s">
        <v>97</v>
      </c>
      <c r="B218" s="41" t="s">
        <v>114</v>
      </c>
      <c r="C218" s="42">
        <v>0</v>
      </c>
      <c r="D218" s="42">
        <v>0</v>
      </c>
      <c r="E218" s="42">
        <f>E219+0</f>
        <v>0</v>
      </c>
      <c r="F218" s="92" t="e">
        <f t="shared" si="70"/>
        <v>#DIV/0!</v>
      </c>
    </row>
    <row r="219" spans="1:6" ht="16.2" thickBot="1">
      <c r="A219" s="18">
        <v>3</v>
      </c>
      <c r="B219" s="19" t="s">
        <v>7</v>
      </c>
      <c r="C219" s="22">
        <f>C220+0</f>
        <v>0</v>
      </c>
      <c r="D219" s="22">
        <f t="shared" ref="D219" si="71">D220+0</f>
        <v>0</v>
      </c>
      <c r="E219" s="22">
        <f>E220+0</f>
        <v>0</v>
      </c>
      <c r="F219" s="77" t="e">
        <f t="shared" si="70"/>
        <v>#DIV/0!</v>
      </c>
    </row>
    <row r="220" spans="1:6" ht="16.2" thickBot="1">
      <c r="A220" s="10">
        <v>32</v>
      </c>
      <c r="B220" s="11" t="s">
        <v>13</v>
      </c>
      <c r="C220" s="12">
        <v>0</v>
      </c>
      <c r="D220" s="12">
        <v>0</v>
      </c>
      <c r="E220" s="12">
        <v>0</v>
      </c>
      <c r="F220" s="78" t="e">
        <f t="shared" si="70"/>
        <v>#DIV/0!</v>
      </c>
    </row>
    <row r="221" spans="1:6" ht="16.2" thickBot="1">
      <c r="A221" s="40" t="s">
        <v>91</v>
      </c>
      <c r="B221" s="41" t="s">
        <v>116</v>
      </c>
      <c r="C221" s="42">
        <v>0</v>
      </c>
      <c r="D221" s="42">
        <v>0</v>
      </c>
      <c r="E221" s="42">
        <f>E222+0</f>
        <v>0</v>
      </c>
      <c r="F221" s="92" t="e">
        <f t="shared" si="70"/>
        <v>#DIV/0!</v>
      </c>
    </row>
    <row r="222" spans="1:6" ht="16.2" thickBot="1">
      <c r="A222" s="23">
        <v>4</v>
      </c>
      <c r="B222" s="24" t="s">
        <v>9</v>
      </c>
      <c r="C222" s="20">
        <v>0</v>
      </c>
      <c r="D222" s="20">
        <v>0</v>
      </c>
      <c r="E222" s="20">
        <f>E223+0</f>
        <v>0</v>
      </c>
      <c r="F222" s="77" t="e">
        <f t="shared" si="70"/>
        <v>#DIV/0!</v>
      </c>
    </row>
    <row r="223" spans="1:6" ht="16.2" thickBot="1">
      <c r="A223" s="6">
        <v>42</v>
      </c>
      <c r="B223" s="7" t="s">
        <v>117</v>
      </c>
      <c r="C223" s="13">
        <v>0</v>
      </c>
      <c r="D223" s="13">
        <v>0</v>
      </c>
      <c r="E223" s="13">
        <v>0</v>
      </c>
      <c r="F223" s="78" t="e">
        <f t="shared" si="70"/>
        <v>#DIV/0!</v>
      </c>
    </row>
  </sheetData>
  <mergeCells count="12">
    <mergeCell ref="A56:B56"/>
    <mergeCell ref="A71:B71"/>
    <mergeCell ref="A126:B126"/>
    <mergeCell ref="A214:B214"/>
    <mergeCell ref="A1:F1"/>
    <mergeCell ref="A2:F2"/>
    <mergeCell ref="A3:F3"/>
    <mergeCell ref="A16:B16"/>
    <mergeCell ref="A6:B6"/>
    <mergeCell ref="A7:B7"/>
    <mergeCell ref="A5:B5"/>
    <mergeCell ref="A4:B4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ignoredErrors>
    <ignoredError sqref="C123:D123 C117:D117 C122:D122 E217 E116" formula="1"/>
    <ignoredError sqref="E44 E177" formulaRange="1"/>
    <ignoredError sqref="F49:F55 F47:F48 F73:F75 F77 F79 F138:F140 F184:F186 F207:F209 F215:F223 F201:F202 F204 F1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P I R prema ekonomskoj kl.</vt:lpstr>
      <vt:lpstr> Račun P I R prema izvorima</vt:lpstr>
      <vt:lpstr>Rashodi prema funkcijskoj kl.</vt:lpstr>
      <vt:lpstr>Račun finan.prema ekonomskoj kl</vt:lpstr>
      <vt:lpstr>Račun finan. prema izvorima</vt:lpstr>
      <vt:lpstr>Posebni dio</vt:lpstr>
      <vt:lpstr>' Račun P I R prema izvorima'!Ispis_naslova</vt:lpstr>
      <vt:lpstr>'Posebni dio'!Ispis_naslova</vt:lpstr>
      <vt:lpstr>'Rashodi prema funkcijskoj kl.'!Ispis_naslova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2025-07-24T18:47:03Z</cp:lastPrinted>
  <dcterms:created xsi:type="dcterms:W3CDTF">2022-08-12T12:51:27Z</dcterms:created>
  <dcterms:modified xsi:type="dcterms:W3CDTF">2025-07-24T18:49:55Z</dcterms:modified>
</cp:coreProperties>
</file>