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VANKA 8\4. 2026. POSLOVNA GODINA\FINANCIJE 2026\"/>
    </mc:Choice>
  </mc:AlternateContent>
  <xr:revisionPtr revIDLastSave="0" documentId="13_ncr:1_{05FA13DD-B648-47B2-9828-2C1CAC865A4D}" xr6:coauthVersionLast="47" xr6:coauthVersionMax="47" xr10:uidLastSave="{00000000-0000-0000-0000-000000000000}"/>
  <bookViews>
    <workbookView xWindow="-108" yWindow="-108" windowWidth="23256" windowHeight="12576" tabRatio="910" firstSheet="1" activeTab="6" xr2:uid="{D84FD137-F487-46A0-9D71-29D0765B6CC3}"/>
  </bookViews>
  <sheets>
    <sheet name="SAŽETAK" sheetId="7" r:id="rId1"/>
    <sheet name="RAČUN R I P PO EKONOMSOJ KL." sheetId="5" r:id="rId2"/>
    <sheet name="RAČUN P I R PO IZVORIMA" sheetId="4" r:id="rId3"/>
    <sheet name="RASHODI PREMA FUNKCIJSKOJ KL." sheetId="3" r:id="rId4"/>
    <sheet name="RAČUN FINAN. PREMA IZVORIMA" sheetId="6" r:id="rId5"/>
    <sheet name="RAČUN FINAN.PREMA EKON. KL" sheetId="2" r:id="rId6"/>
    <sheet name="POSEBNI DIO 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5" l="1"/>
  <c r="E21" i="5" s="1"/>
  <c r="F23" i="5"/>
  <c r="G23" i="5"/>
  <c r="H23" i="5"/>
  <c r="D23" i="5"/>
  <c r="D22" i="5"/>
  <c r="G21" i="5"/>
  <c r="E27" i="5"/>
  <c r="F27" i="5"/>
  <c r="G27" i="5"/>
  <c r="H27" i="5"/>
  <c r="E25" i="5"/>
  <c r="F25" i="5"/>
  <c r="G25" i="5"/>
  <c r="H25" i="5"/>
  <c r="E24" i="5"/>
  <c r="F24" i="5"/>
  <c r="G24" i="5"/>
  <c r="H24" i="5"/>
  <c r="E22" i="5"/>
  <c r="F22" i="5"/>
  <c r="G22" i="5"/>
  <c r="H22" i="5"/>
  <c r="D25" i="5"/>
  <c r="D24" i="5"/>
  <c r="D27" i="5"/>
  <c r="D52" i="4"/>
  <c r="D49" i="4"/>
  <c r="D48" i="4"/>
  <c r="D11" i="5"/>
  <c r="D19" i="4"/>
  <c r="F21" i="5" l="1"/>
  <c r="H21" i="5"/>
  <c r="D35" i="4"/>
  <c r="E35" i="4"/>
  <c r="G35" i="4"/>
  <c r="H35" i="4"/>
  <c r="F35" i="4"/>
  <c r="E137" i="1"/>
  <c r="F137" i="1"/>
  <c r="G137" i="1"/>
  <c r="D136" i="1"/>
  <c r="E136" i="1"/>
  <c r="F136" i="1"/>
  <c r="G136" i="1"/>
  <c r="C136" i="1"/>
  <c r="D35" i="1"/>
  <c r="E35" i="1"/>
  <c r="F35" i="1"/>
  <c r="G35" i="1"/>
  <c r="C35" i="1"/>
  <c r="D37" i="1"/>
  <c r="E37" i="1"/>
  <c r="F37" i="1"/>
  <c r="G37" i="1"/>
  <c r="C37" i="1"/>
  <c r="D42" i="1"/>
  <c r="E42" i="1"/>
  <c r="F42" i="1"/>
  <c r="G42" i="1"/>
  <c r="D43" i="1"/>
  <c r="E43" i="1"/>
  <c r="F43" i="1"/>
  <c r="G43" i="1"/>
  <c r="D44" i="1"/>
  <c r="E44" i="1"/>
  <c r="F44" i="1"/>
  <c r="G44" i="1"/>
  <c r="D45" i="1"/>
  <c r="E45" i="1"/>
  <c r="F45" i="1"/>
  <c r="G45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D33" i="1"/>
  <c r="E33" i="1"/>
  <c r="F33" i="1"/>
  <c r="G33" i="1"/>
  <c r="D34" i="1"/>
  <c r="E34" i="1"/>
  <c r="F34" i="1"/>
  <c r="G34" i="1"/>
  <c r="D36" i="1"/>
  <c r="E36" i="1"/>
  <c r="F36" i="1"/>
  <c r="G36" i="1"/>
  <c r="D38" i="1"/>
  <c r="E38" i="1"/>
  <c r="F38" i="1"/>
  <c r="G38" i="1"/>
  <c r="D39" i="1"/>
  <c r="E39" i="1"/>
  <c r="F39" i="1"/>
  <c r="G39" i="1"/>
  <c r="C42" i="1"/>
  <c r="C34" i="1"/>
  <c r="C33" i="1"/>
  <c r="C31" i="1"/>
  <c r="C28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F139" i="1"/>
  <c r="F138" i="1" s="1"/>
  <c r="F16" i="1" s="1"/>
  <c r="F7" i="1" s="1"/>
  <c r="G139" i="1"/>
  <c r="G138" i="1" s="1"/>
  <c r="G16" i="1" s="1"/>
  <c r="G7" i="1" s="1"/>
  <c r="E138" i="1"/>
  <c r="E139" i="1"/>
  <c r="C16" i="1"/>
  <c r="D7" i="1"/>
  <c r="H21" i="1"/>
  <c r="I21" i="1"/>
  <c r="D21" i="1"/>
  <c r="E21" i="1"/>
  <c r="F21" i="1"/>
  <c r="G21" i="1"/>
  <c r="C21" i="1"/>
  <c r="E17" i="1"/>
  <c r="F17" i="1"/>
  <c r="G17" i="1"/>
  <c r="D17" i="1"/>
  <c r="C17" i="1"/>
  <c r="H17" i="1" s="1"/>
  <c r="D16" i="1"/>
  <c r="C200" i="1"/>
  <c r="D200" i="1"/>
  <c r="I205" i="1"/>
  <c r="H205" i="1"/>
  <c r="I204" i="1"/>
  <c r="H204" i="1"/>
  <c r="G203" i="1"/>
  <c r="F203" i="1"/>
  <c r="F202" i="1" s="1"/>
  <c r="F201" i="1" s="1"/>
  <c r="F200" i="1" s="1"/>
  <c r="E203" i="1"/>
  <c r="E202" i="1" s="1"/>
  <c r="H202" i="1" s="1"/>
  <c r="D203" i="1"/>
  <c r="D202" i="1" s="1"/>
  <c r="D201" i="1" s="1"/>
  <c r="C203" i="1"/>
  <c r="G202" i="1"/>
  <c r="C202" i="1"/>
  <c r="G201" i="1"/>
  <c r="G200" i="1" s="1"/>
  <c r="C201" i="1"/>
  <c r="F187" i="1"/>
  <c r="G187" i="1"/>
  <c r="E187" i="1"/>
  <c r="G157" i="1"/>
  <c r="F157" i="1"/>
  <c r="F156" i="1" s="1"/>
  <c r="F155" i="1" s="1"/>
  <c r="F154" i="1" s="1"/>
  <c r="E157" i="1"/>
  <c r="D157" i="1"/>
  <c r="D156" i="1" s="1"/>
  <c r="D155" i="1" s="1"/>
  <c r="D154" i="1" s="1"/>
  <c r="C157" i="1"/>
  <c r="C156" i="1" s="1"/>
  <c r="C155" i="1" s="1"/>
  <c r="C154" i="1" s="1"/>
  <c r="G156" i="1"/>
  <c r="G155" i="1" s="1"/>
  <c r="G154" i="1" s="1"/>
  <c r="E156" i="1"/>
  <c r="G151" i="1"/>
  <c r="G150" i="1" s="1"/>
  <c r="F151" i="1"/>
  <c r="F150" i="1" s="1"/>
  <c r="E151" i="1"/>
  <c r="E150" i="1" s="1"/>
  <c r="D151" i="1"/>
  <c r="D150" i="1" s="1"/>
  <c r="D149" i="1" s="1"/>
  <c r="C151" i="1"/>
  <c r="C150" i="1" s="1"/>
  <c r="C149" i="1" s="1"/>
  <c r="D147" i="1"/>
  <c r="C147" i="1"/>
  <c r="G146" i="1"/>
  <c r="F146" i="1"/>
  <c r="E146" i="1"/>
  <c r="D146" i="1"/>
  <c r="C146" i="1"/>
  <c r="G144" i="1"/>
  <c r="F144" i="1"/>
  <c r="E144" i="1"/>
  <c r="D144" i="1"/>
  <c r="C144" i="1"/>
  <c r="G143" i="1"/>
  <c r="F143" i="1"/>
  <c r="E143" i="1"/>
  <c r="D143" i="1"/>
  <c r="C143" i="1"/>
  <c r="G141" i="1"/>
  <c r="G140" i="1" s="1"/>
  <c r="F141" i="1"/>
  <c r="F140" i="1" s="1"/>
  <c r="E141" i="1"/>
  <c r="E140" i="1" s="1"/>
  <c r="D141" i="1"/>
  <c r="D140" i="1" s="1"/>
  <c r="D139" i="1" s="1"/>
  <c r="D138" i="1" s="1"/>
  <c r="C141" i="1"/>
  <c r="C140" i="1" s="1"/>
  <c r="C139" i="1" s="1"/>
  <c r="I17" i="1"/>
  <c r="E14" i="1"/>
  <c r="F14" i="1"/>
  <c r="G14" i="1"/>
  <c r="F19" i="4"/>
  <c r="G19" i="4"/>
  <c r="E19" i="4"/>
  <c r="D16" i="4"/>
  <c r="E16" i="4"/>
  <c r="E14" i="4"/>
  <c r="F14" i="4"/>
  <c r="G14" i="4"/>
  <c r="H14" i="4"/>
  <c r="I24" i="4"/>
  <c r="J24" i="4"/>
  <c r="I25" i="4"/>
  <c r="J25" i="4"/>
  <c r="I20" i="4"/>
  <c r="J20" i="4"/>
  <c r="I21" i="4"/>
  <c r="J21" i="4"/>
  <c r="I47" i="4"/>
  <c r="J47" i="4"/>
  <c r="I46" i="4"/>
  <c r="J46" i="4"/>
  <c r="I51" i="4"/>
  <c r="J51" i="4"/>
  <c r="C82" i="1"/>
  <c r="C81" i="1" s="1"/>
  <c r="C80" i="1" s="1"/>
  <c r="C79" i="1" s="1"/>
  <c r="C9" i="1" s="1"/>
  <c r="D82" i="1"/>
  <c r="D81" i="1" s="1"/>
  <c r="D80" i="1" s="1"/>
  <c r="D79" i="1" s="1"/>
  <c r="D9" i="1" s="1"/>
  <c r="G82" i="1"/>
  <c r="G81" i="1" s="1"/>
  <c r="G80" i="1" s="1"/>
  <c r="G79" i="1" s="1"/>
  <c r="G9" i="1" s="1"/>
  <c r="F82" i="1"/>
  <c r="F81" i="1" s="1"/>
  <c r="F80" i="1" s="1"/>
  <c r="F79" i="1" s="1"/>
  <c r="F9" i="1" s="1"/>
  <c r="E82" i="1"/>
  <c r="E81" i="1" s="1"/>
  <c r="E80" i="1" s="1"/>
  <c r="I203" i="1" l="1"/>
  <c r="E201" i="1"/>
  <c r="I202" i="1"/>
  <c r="H203" i="1"/>
  <c r="E155" i="1"/>
  <c r="C138" i="1"/>
  <c r="D13" i="4"/>
  <c r="D11" i="4" s="1"/>
  <c r="D37" i="4"/>
  <c r="H13" i="4"/>
  <c r="H37" i="4"/>
  <c r="G37" i="4"/>
  <c r="G13" i="4"/>
  <c r="E13" i="4"/>
  <c r="E37" i="4"/>
  <c r="I80" i="1"/>
  <c r="E79" i="1"/>
  <c r="E9" i="1" s="1"/>
  <c r="H80" i="1"/>
  <c r="E10" i="4"/>
  <c r="D14" i="4"/>
  <c r="F18" i="4"/>
  <c r="F16" i="4" s="1"/>
  <c r="G18" i="4"/>
  <c r="G16" i="4" s="1"/>
  <c r="H18" i="4"/>
  <c r="H16" i="4" s="1"/>
  <c r="E200" i="1" l="1"/>
  <c r="H201" i="1"/>
  <c r="I201" i="1"/>
  <c r="E154" i="1"/>
  <c r="E16" i="1"/>
  <c r="E7" i="1" s="1"/>
  <c r="H9" i="1"/>
  <c r="I9" i="1"/>
  <c r="H79" i="1"/>
  <c r="I79" i="1"/>
  <c r="F13" i="4"/>
  <c r="F37" i="4"/>
  <c r="D10" i="4"/>
  <c r="F43" i="4"/>
  <c r="G43" i="4"/>
  <c r="H43" i="4"/>
  <c r="I200" i="1" l="1"/>
  <c r="H200" i="1"/>
  <c r="J13" i="4"/>
  <c r="I13" i="4"/>
  <c r="I37" i="4"/>
  <c r="J37" i="4"/>
  <c r="F10" i="5" l="1"/>
  <c r="F9" i="5" s="1"/>
  <c r="D215" i="1"/>
  <c r="D214" i="1" s="1"/>
  <c r="D213" i="1" s="1"/>
  <c r="D212" i="1" s="1"/>
  <c r="D172" i="1"/>
  <c r="D171" i="1" s="1"/>
  <c r="C60" i="1"/>
  <c r="C61" i="1"/>
  <c r="D61" i="1"/>
  <c r="F61" i="1"/>
  <c r="F60" i="1" s="1"/>
  <c r="E61" i="1"/>
  <c r="H62" i="1"/>
  <c r="I62" i="1"/>
  <c r="G60" i="1"/>
  <c r="D60" i="1"/>
  <c r="D23" i="1"/>
  <c r="E54" i="4" s="1"/>
  <c r="F181" i="1"/>
  <c r="F180" i="1" s="1"/>
  <c r="G181" i="1"/>
  <c r="G180" i="1" s="1"/>
  <c r="E181" i="1"/>
  <c r="E180" i="1" s="1"/>
  <c r="I102" i="1"/>
  <c r="H102" i="1"/>
  <c r="I101" i="1"/>
  <c r="C101" i="1"/>
  <c r="H101" i="1" s="1"/>
  <c r="I244" i="1"/>
  <c r="I243" i="1"/>
  <c r="H243" i="1"/>
  <c r="G242" i="1"/>
  <c r="F242" i="1"/>
  <c r="E242" i="1"/>
  <c r="D242" i="1"/>
  <c r="C242" i="1"/>
  <c r="C241" i="1" s="1"/>
  <c r="C134" i="1"/>
  <c r="G13" i="7"/>
  <c r="F13" i="7"/>
  <c r="H10" i="7"/>
  <c r="H9" i="7" s="1"/>
  <c r="J18" i="4"/>
  <c r="I18" i="4"/>
  <c r="J15" i="4"/>
  <c r="I15" i="4"/>
  <c r="I11" i="5"/>
  <c r="J11" i="5"/>
  <c r="I12" i="5"/>
  <c r="J12" i="5"/>
  <c r="I13" i="5"/>
  <c r="J13" i="5"/>
  <c r="I14" i="5"/>
  <c r="J14" i="5"/>
  <c r="I15" i="5"/>
  <c r="J15" i="5"/>
  <c r="I22" i="5"/>
  <c r="J22" i="5"/>
  <c r="I23" i="5"/>
  <c r="J23" i="5"/>
  <c r="I24" i="5"/>
  <c r="J24" i="5"/>
  <c r="I25" i="5"/>
  <c r="J25" i="5"/>
  <c r="I27" i="5"/>
  <c r="J27" i="5"/>
  <c r="E53" i="4"/>
  <c r="I61" i="1" l="1"/>
  <c r="E60" i="1"/>
  <c r="H60" i="1" s="1"/>
  <c r="H61" i="1"/>
  <c r="I242" i="1"/>
  <c r="H242" i="1"/>
  <c r="I14" i="4"/>
  <c r="J14" i="4"/>
  <c r="I16" i="4"/>
  <c r="J16" i="4"/>
  <c r="I60" i="1" l="1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9" i="6"/>
  <c r="I9" i="6"/>
  <c r="H10" i="6"/>
  <c r="I10" i="6"/>
  <c r="H12" i="6"/>
  <c r="I12" i="6"/>
  <c r="H13" i="6"/>
  <c r="I13" i="6"/>
  <c r="I16" i="6" l="1"/>
  <c r="H16" i="6"/>
  <c r="I15" i="6"/>
  <c r="H15" i="6"/>
  <c r="G10" i="3"/>
  <c r="H10" i="3"/>
  <c r="C105" i="1"/>
  <c r="C104" i="1" s="1"/>
  <c r="C103" i="1" s="1"/>
  <c r="H26" i="5"/>
  <c r="J13" i="7" s="1"/>
  <c r="G26" i="5"/>
  <c r="I13" i="7" s="1"/>
  <c r="F26" i="5"/>
  <c r="H13" i="7" s="1"/>
  <c r="H12" i="7"/>
  <c r="G12" i="7"/>
  <c r="D21" i="5"/>
  <c r="H10" i="5"/>
  <c r="H9" i="5" s="1"/>
  <c r="J10" i="7" s="1"/>
  <c r="J9" i="7" s="1"/>
  <c r="G10" i="5"/>
  <c r="G9" i="5" s="1"/>
  <c r="I10" i="7" s="1"/>
  <c r="I9" i="7" s="1"/>
  <c r="E10" i="5"/>
  <c r="E9" i="5" s="1"/>
  <c r="D10" i="5"/>
  <c r="D9" i="5" s="1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12" i="3"/>
  <c r="H12" i="3"/>
  <c r="G13" i="3"/>
  <c r="H13" i="3"/>
  <c r="G14" i="3"/>
  <c r="H14" i="3"/>
  <c r="G15" i="3"/>
  <c r="H15" i="3"/>
  <c r="G16" i="3"/>
  <c r="H16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1" i="3"/>
  <c r="G11" i="3"/>
  <c r="F38" i="3"/>
  <c r="F9" i="3" s="1"/>
  <c r="E38" i="3"/>
  <c r="E9" i="3" s="1"/>
  <c r="D38" i="3"/>
  <c r="D9" i="3" s="1"/>
  <c r="C38" i="3"/>
  <c r="C9" i="3" s="1"/>
  <c r="B38" i="3"/>
  <c r="K15" i="2"/>
  <c r="J15" i="2"/>
  <c r="K14" i="2"/>
  <c r="J14" i="2"/>
  <c r="K12" i="2"/>
  <c r="J12" i="2"/>
  <c r="K10" i="2"/>
  <c r="J10" i="2"/>
  <c r="K9" i="2"/>
  <c r="J9" i="2"/>
  <c r="I10" i="1"/>
  <c r="I24" i="1"/>
  <c r="I55" i="1"/>
  <c r="I58" i="1"/>
  <c r="I59" i="1"/>
  <c r="I65" i="1"/>
  <c r="I68" i="1"/>
  <c r="I69" i="1"/>
  <c r="I73" i="1"/>
  <c r="I74" i="1"/>
  <c r="I75" i="1"/>
  <c r="I76" i="1"/>
  <c r="I77" i="1"/>
  <c r="I78" i="1"/>
  <c r="I91" i="1"/>
  <c r="I92" i="1"/>
  <c r="I97" i="1"/>
  <c r="I100" i="1"/>
  <c r="I103" i="1"/>
  <c r="I104" i="1"/>
  <c r="I105" i="1"/>
  <c r="I106" i="1"/>
  <c r="I107" i="1"/>
  <c r="I108" i="1"/>
  <c r="I109" i="1"/>
  <c r="I114" i="1"/>
  <c r="I118" i="1"/>
  <c r="I119" i="1"/>
  <c r="I122" i="1"/>
  <c r="I125" i="1"/>
  <c r="I130" i="1"/>
  <c r="I135" i="1"/>
  <c r="I164" i="1"/>
  <c r="I165" i="1"/>
  <c r="I166" i="1"/>
  <c r="I167" i="1"/>
  <c r="I168" i="1"/>
  <c r="I173" i="1"/>
  <c r="I176" i="1"/>
  <c r="I177" i="1"/>
  <c r="I182" i="1"/>
  <c r="I185" i="1"/>
  <c r="I188" i="1"/>
  <c r="I191" i="1"/>
  <c r="I195" i="1"/>
  <c r="I196" i="1"/>
  <c r="I197" i="1"/>
  <c r="I198" i="1"/>
  <c r="I199" i="1"/>
  <c r="I210" i="1"/>
  <c r="I211" i="1"/>
  <c r="I221" i="1"/>
  <c r="I222" i="1"/>
  <c r="I225" i="1"/>
  <c r="I226" i="1"/>
  <c r="I227" i="1"/>
  <c r="I230" i="1"/>
  <c r="I234" i="1"/>
  <c r="I235" i="1"/>
  <c r="I236" i="1"/>
  <c r="I237" i="1"/>
  <c r="I246" i="1"/>
  <c r="H10" i="1"/>
  <c r="H24" i="1"/>
  <c r="H55" i="1"/>
  <c r="H58" i="1"/>
  <c r="H59" i="1"/>
  <c r="H65" i="1"/>
  <c r="H68" i="1"/>
  <c r="H69" i="1"/>
  <c r="H73" i="1"/>
  <c r="H76" i="1"/>
  <c r="H78" i="1"/>
  <c r="H91" i="1"/>
  <c r="H92" i="1"/>
  <c r="H97" i="1"/>
  <c r="H100" i="1"/>
  <c r="H107" i="1"/>
  <c r="H109" i="1"/>
  <c r="H113" i="1"/>
  <c r="H114" i="1"/>
  <c r="H118" i="1"/>
  <c r="H119" i="1"/>
  <c r="H122" i="1"/>
  <c r="H124" i="1"/>
  <c r="H125" i="1"/>
  <c r="H130" i="1"/>
  <c r="H135" i="1"/>
  <c r="H164" i="1"/>
  <c r="H165" i="1"/>
  <c r="H168" i="1"/>
  <c r="H173" i="1"/>
  <c r="H176" i="1"/>
  <c r="H177" i="1"/>
  <c r="H182" i="1"/>
  <c r="H185" i="1"/>
  <c r="H188" i="1"/>
  <c r="H191" i="1"/>
  <c r="H195" i="1"/>
  <c r="H196" i="1"/>
  <c r="H199" i="1"/>
  <c r="H210" i="1"/>
  <c r="H211" i="1"/>
  <c r="H221" i="1"/>
  <c r="H222" i="1"/>
  <c r="H227" i="1"/>
  <c r="H230" i="1"/>
  <c r="H235" i="1"/>
  <c r="H237" i="1"/>
  <c r="H246" i="1"/>
  <c r="G245" i="1"/>
  <c r="G241" i="1" s="1"/>
  <c r="G240" i="1" s="1"/>
  <c r="G239" i="1" s="1"/>
  <c r="F245" i="1"/>
  <c r="F241" i="1" s="1"/>
  <c r="F240" i="1" s="1"/>
  <c r="F239" i="1" s="1"/>
  <c r="F238" i="1" s="1"/>
  <c r="E245" i="1"/>
  <c r="E241" i="1" s="1"/>
  <c r="E240" i="1" s="1"/>
  <c r="E239" i="1" s="1"/>
  <c r="D245" i="1"/>
  <c r="C245" i="1"/>
  <c r="C244" i="1" s="1"/>
  <c r="D238" i="1"/>
  <c r="C236" i="1"/>
  <c r="H236" i="1" s="1"/>
  <c r="C234" i="1"/>
  <c r="H234" i="1" s="1"/>
  <c r="D233" i="1"/>
  <c r="G229" i="1"/>
  <c r="G224" i="1" s="1"/>
  <c r="F229" i="1"/>
  <c r="F224" i="1" s="1"/>
  <c r="E229" i="1"/>
  <c r="E224" i="1" s="1"/>
  <c r="D229" i="1"/>
  <c r="C229" i="1"/>
  <c r="G228" i="1"/>
  <c r="G223" i="1" s="1"/>
  <c r="F228" i="1"/>
  <c r="F223" i="1" s="1"/>
  <c r="E228" i="1"/>
  <c r="E223" i="1" s="1"/>
  <c r="D228" i="1"/>
  <c r="D223" i="1" s="1"/>
  <c r="C228" i="1"/>
  <c r="C226" i="1"/>
  <c r="C225" i="1" s="1"/>
  <c r="H225" i="1" s="1"/>
  <c r="D224" i="1"/>
  <c r="G220" i="1"/>
  <c r="G219" i="1" s="1"/>
  <c r="G218" i="1" s="1"/>
  <c r="G217" i="1" s="1"/>
  <c r="F220" i="1"/>
  <c r="F219" i="1" s="1"/>
  <c r="F218" i="1" s="1"/>
  <c r="F217" i="1" s="1"/>
  <c r="E220" i="1"/>
  <c r="E219" i="1" s="1"/>
  <c r="D220" i="1"/>
  <c r="D219" i="1" s="1"/>
  <c r="D218" i="1" s="1"/>
  <c r="D217" i="1" s="1"/>
  <c r="C220" i="1"/>
  <c r="C219" i="1" s="1"/>
  <c r="C218" i="1" s="1"/>
  <c r="C217" i="1" s="1"/>
  <c r="G209" i="1"/>
  <c r="G208" i="1" s="1"/>
  <c r="G207" i="1" s="1"/>
  <c r="G206" i="1" s="1"/>
  <c r="F209" i="1"/>
  <c r="F208" i="1" s="1"/>
  <c r="F207" i="1" s="1"/>
  <c r="F206" i="1" s="1"/>
  <c r="F22" i="1" s="1"/>
  <c r="E209" i="1"/>
  <c r="E208" i="1" s="1"/>
  <c r="E207" i="1" s="1"/>
  <c r="E206" i="1" s="1"/>
  <c r="D209" i="1"/>
  <c r="D208" i="1" s="1"/>
  <c r="D207" i="1" s="1"/>
  <c r="D206" i="1" s="1"/>
  <c r="C209" i="1"/>
  <c r="C208" i="1" s="1"/>
  <c r="C207" i="1" s="1"/>
  <c r="C206" i="1" s="1"/>
  <c r="C198" i="1"/>
  <c r="C197" i="1" s="1"/>
  <c r="H197" i="1" s="1"/>
  <c r="G194" i="1"/>
  <c r="G193" i="1" s="1"/>
  <c r="G192" i="1" s="1"/>
  <c r="F194" i="1"/>
  <c r="F193" i="1" s="1"/>
  <c r="F192" i="1" s="1"/>
  <c r="E194" i="1"/>
  <c r="E193" i="1" s="1"/>
  <c r="E192" i="1" s="1"/>
  <c r="D194" i="1"/>
  <c r="D193" i="1" s="1"/>
  <c r="D192" i="1" s="1"/>
  <c r="C194" i="1"/>
  <c r="C193" i="1" s="1"/>
  <c r="G190" i="1"/>
  <c r="F190" i="1"/>
  <c r="E190" i="1"/>
  <c r="D190" i="1"/>
  <c r="C190" i="1"/>
  <c r="G189" i="1"/>
  <c r="F189" i="1"/>
  <c r="E189" i="1"/>
  <c r="D189" i="1"/>
  <c r="C189" i="1"/>
  <c r="C38" i="1" s="1"/>
  <c r="D187" i="1"/>
  <c r="I187" i="1" s="1"/>
  <c r="C187" i="1"/>
  <c r="H187" i="1" s="1"/>
  <c r="G186" i="1"/>
  <c r="F186" i="1"/>
  <c r="E186" i="1"/>
  <c r="D186" i="1"/>
  <c r="C186" i="1"/>
  <c r="G184" i="1"/>
  <c r="F184" i="1"/>
  <c r="E184" i="1"/>
  <c r="D184" i="1"/>
  <c r="C184" i="1"/>
  <c r="G183" i="1"/>
  <c r="F183" i="1"/>
  <c r="E183" i="1"/>
  <c r="D183" i="1"/>
  <c r="C183" i="1"/>
  <c r="D181" i="1"/>
  <c r="D180" i="1" s="1"/>
  <c r="C181" i="1"/>
  <c r="C180" i="1" s="1"/>
  <c r="G175" i="1"/>
  <c r="G174" i="1" s="1"/>
  <c r="F175" i="1"/>
  <c r="F174" i="1" s="1"/>
  <c r="E175" i="1"/>
  <c r="E174" i="1" s="1"/>
  <c r="D175" i="1"/>
  <c r="D174" i="1" s="1"/>
  <c r="C175" i="1"/>
  <c r="C174" i="1" s="1"/>
  <c r="G172" i="1"/>
  <c r="G171" i="1" s="1"/>
  <c r="F172" i="1"/>
  <c r="F171" i="1" s="1"/>
  <c r="E172" i="1"/>
  <c r="E171" i="1" s="1"/>
  <c r="C172" i="1"/>
  <c r="C171" i="1" s="1"/>
  <c r="C167" i="1"/>
  <c r="H167" i="1" s="1"/>
  <c r="C166" i="1"/>
  <c r="G163" i="1"/>
  <c r="G162" i="1" s="1"/>
  <c r="G161" i="1" s="1"/>
  <c r="G160" i="1" s="1"/>
  <c r="F163" i="1"/>
  <c r="F162" i="1" s="1"/>
  <c r="F161" i="1" s="1"/>
  <c r="F160" i="1" s="1"/>
  <c r="E163" i="1"/>
  <c r="D163" i="1"/>
  <c r="D162" i="1" s="1"/>
  <c r="D161" i="1" s="1"/>
  <c r="D160" i="1" s="1"/>
  <c r="C163" i="1"/>
  <c r="C162" i="1" s="1"/>
  <c r="C161" i="1" s="1"/>
  <c r="G134" i="1"/>
  <c r="F134" i="1"/>
  <c r="E134" i="1"/>
  <c r="H134" i="1" s="1"/>
  <c r="D134" i="1"/>
  <c r="G133" i="1"/>
  <c r="G132" i="1" s="1"/>
  <c r="F133" i="1"/>
  <c r="F131" i="1" s="1"/>
  <c r="F15" i="1" s="1"/>
  <c r="E133" i="1"/>
  <c r="E132" i="1" s="1"/>
  <c r="D133" i="1"/>
  <c r="D132" i="1" s="1"/>
  <c r="C133" i="1"/>
  <c r="C131" i="1" s="1"/>
  <c r="G129" i="1"/>
  <c r="F129" i="1"/>
  <c r="E129" i="1"/>
  <c r="D129" i="1"/>
  <c r="C129" i="1"/>
  <c r="G128" i="1"/>
  <c r="G127" i="1" s="1"/>
  <c r="F128" i="1"/>
  <c r="F127" i="1" s="1"/>
  <c r="E128" i="1"/>
  <c r="E127" i="1" s="1"/>
  <c r="D128" i="1"/>
  <c r="D127" i="1" s="1"/>
  <c r="D126" i="1" s="1"/>
  <c r="D14" i="1" s="1"/>
  <c r="I14" i="1" s="1"/>
  <c r="C128" i="1"/>
  <c r="C127" i="1" s="1"/>
  <c r="C126" i="1" s="1"/>
  <c r="C14" i="1" s="1"/>
  <c r="H14" i="1" s="1"/>
  <c r="D124" i="1"/>
  <c r="I124" i="1" s="1"/>
  <c r="G123" i="1"/>
  <c r="F123" i="1"/>
  <c r="E123" i="1"/>
  <c r="D123" i="1"/>
  <c r="C123" i="1"/>
  <c r="C45" i="1" s="1"/>
  <c r="G121" i="1"/>
  <c r="F121" i="1"/>
  <c r="E121" i="1"/>
  <c r="D121" i="1"/>
  <c r="C121" i="1"/>
  <c r="G120" i="1"/>
  <c r="F120" i="1"/>
  <c r="E120" i="1"/>
  <c r="D120" i="1"/>
  <c r="C120" i="1"/>
  <c r="G117" i="1"/>
  <c r="G116" i="1" s="1"/>
  <c r="F117" i="1"/>
  <c r="F116" i="1" s="1"/>
  <c r="E117" i="1"/>
  <c r="E116" i="1" s="1"/>
  <c r="D117" i="1"/>
  <c r="D116" i="1" s="1"/>
  <c r="C117" i="1"/>
  <c r="C116" i="1" s="1"/>
  <c r="D113" i="1"/>
  <c r="I113" i="1" s="1"/>
  <c r="G112" i="1"/>
  <c r="F112" i="1"/>
  <c r="E112" i="1"/>
  <c r="D112" i="1"/>
  <c r="C112" i="1"/>
  <c r="C108" i="1"/>
  <c r="H108" i="1" s="1"/>
  <c r="C106" i="1"/>
  <c r="H106" i="1" s="1"/>
  <c r="G96" i="1"/>
  <c r="G95" i="1" s="1"/>
  <c r="G94" i="1" s="1"/>
  <c r="G93" i="1" s="1"/>
  <c r="F96" i="1"/>
  <c r="F95" i="1" s="1"/>
  <c r="F94" i="1" s="1"/>
  <c r="F93" i="1" s="1"/>
  <c r="E96" i="1"/>
  <c r="E95" i="1" s="1"/>
  <c r="E94" i="1" s="1"/>
  <c r="D96" i="1"/>
  <c r="D95" i="1" s="1"/>
  <c r="D94" i="1" s="1"/>
  <c r="D93" i="1" s="1"/>
  <c r="C96" i="1"/>
  <c r="C95" i="1" s="1"/>
  <c r="C94" i="1" s="1"/>
  <c r="C93" i="1" s="1"/>
  <c r="G90" i="1"/>
  <c r="G89" i="1" s="1"/>
  <c r="F90" i="1"/>
  <c r="F89" i="1" s="1"/>
  <c r="E90" i="1"/>
  <c r="E89" i="1" s="1"/>
  <c r="D90" i="1"/>
  <c r="D89" i="1" s="1"/>
  <c r="C90" i="1"/>
  <c r="C89" i="1" s="1"/>
  <c r="C77" i="1"/>
  <c r="H77" i="1" s="1"/>
  <c r="C75" i="1"/>
  <c r="H75" i="1" s="1"/>
  <c r="C74" i="1"/>
  <c r="G72" i="1"/>
  <c r="F72" i="1"/>
  <c r="E72" i="1"/>
  <c r="D72" i="1"/>
  <c r="D71" i="1" s="1"/>
  <c r="C72" i="1"/>
  <c r="C71" i="1" s="1"/>
  <c r="G67" i="1"/>
  <c r="G66" i="1" s="1"/>
  <c r="F67" i="1"/>
  <c r="F66" i="1" s="1"/>
  <c r="E67" i="1"/>
  <c r="E66" i="1" s="1"/>
  <c r="D67" i="1"/>
  <c r="D66" i="1" s="1"/>
  <c r="C67" i="1"/>
  <c r="C66" i="1" s="1"/>
  <c r="G64" i="1"/>
  <c r="F64" i="1"/>
  <c r="E64" i="1"/>
  <c r="D64" i="1"/>
  <c r="C64" i="1"/>
  <c r="G63" i="1"/>
  <c r="F63" i="1"/>
  <c r="E63" i="1"/>
  <c r="D63" i="1"/>
  <c r="C63" i="1"/>
  <c r="C36" i="1" s="1"/>
  <c r="G57" i="1"/>
  <c r="G56" i="1" s="1"/>
  <c r="F57" i="1"/>
  <c r="F56" i="1" s="1"/>
  <c r="E57" i="1"/>
  <c r="D57" i="1"/>
  <c r="D56" i="1" s="1"/>
  <c r="C57" i="1"/>
  <c r="C56" i="1" s="1"/>
  <c r="C30" i="1" s="1"/>
  <c r="G54" i="1"/>
  <c r="F54" i="1"/>
  <c r="E54" i="1"/>
  <c r="D54" i="1"/>
  <c r="C54" i="1"/>
  <c r="G53" i="1"/>
  <c r="F53" i="1"/>
  <c r="E53" i="1"/>
  <c r="D53" i="1"/>
  <c r="C53" i="1"/>
  <c r="E12" i="1"/>
  <c r="G10" i="7" l="1"/>
  <c r="J9" i="5"/>
  <c r="F10" i="7"/>
  <c r="I9" i="5"/>
  <c r="F18" i="1"/>
  <c r="F149" i="1"/>
  <c r="G18" i="1"/>
  <c r="G149" i="1"/>
  <c r="E48" i="4"/>
  <c r="D18" i="1"/>
  <c r="J48" i="4"/>
  <c r="I126" i="1"/>
  <c r="E43" i="4"/>
  <c r="J43" i="4" s="1"/>
  <c r="F99" i="1"/>
  <c r="G44" i="4"/>
  <c r="G52" i="4"/>
  <c r="G45" i="4" s="1"/>
  <c r="G23" i="1"/>
  <c r="H54" i="4" s="1"/>
  <c r="H53" i="4" s="1"/>
  <c r="H28" i="4"/>
  <c r="H27" i="4" s="1"/>
  <c r="H126" i="1"/>
  <c r="D43" i="4"/>
  <c r="I43" i="4" s="1"/>
  <c r="E86" i="1"/>
  <c r="F40" i="4"/>
  <c r="G22" i="1"/>
  <c r="F23" i="1"/>
  <c r="G54" i="4" s="1"/>
  <c r="G53" i="4" s="1"/>
  <c r="G28" i="4"/>
  <c r="G27" i="4" s="1"/>
  <c r="E23" i="1"/>
  <c r="F54" i="4" s="1"/>
  <c r="F28" i="4"/>
  <c r="H48" i="4"/>
  <c r="H9" i="3"/>
  <c r="H38" i="3"/>
  <c r="G38" i="3"/>
  <c r="H11" i="7"/>
  <c r="K13" i="7"/>
  <c r="L13" i="7"/>
  <c r="G20" i="5"/>
  <c r="I12" i="7"/>
  <c r="I11" i="7" s="1"/>
  <c r="I14" i="7" s="1"/>
  <c r="H20" i="5"/>
  <c r="J12" i="7"/>
  <c r="J11" i="7" s="1"/>
  <c r="J14" i="7" s="1"/>
  <c r="L12" i="7"/>
  <c r="G11" i="7"/>
  <c r="C43" i="1"/>
  <c r="H43" i="1" s="1"/>
  <c r="H45" i="1"/>
  <c r="D70" i="1"/>
  <c r="I70" i="1" s="1"/>
  <c r="I44" i="1"/>
  <c r="D88" i="1"/>
  <c r="D87" i="1" s="1"/>
  <c r="D85" i="1" s="1"/>
  <c r="I43" i="1"/>
  <c r="E88" i="1"/>
  <c r="E87" i="1" s="1"/>
  <c r="E11" i="1" s="1"/>
  <c r="F39" i="4" s="1"/>
  <c r="E111" i="1"/>
  <c r="F88" i="1"/>
  <c r="F87" i="1" s="1"/>
  <c r="F11" i="1" s="1"/>
  <c r="G39" i="4" s="1"/>
  <c r="F41" i="1"/>
  <c r="F111" i="1"/>
  <c r="I45" i="1"/>
  <c r="H166" i="1"/>
  <c r="C32" i="1"/>
  <c r="I180" i="1"/>
  <c r="H38" i="1"/>
  <c r="I38" i="1"/>
  <c r="D232" i="1"/>
  <c r="D231" i="1" s="1"/>
  <c r="I231" i="1" s="1"/>
  <c r="D111" i="1"/>
  <c r="H71" i="1"/>
  <c r="C44" i="1"/>
  <c r="H44" i="1" s="1"/>
  <c r="C88" i="1"/>
  <c r="C87" i="1" s="1"/>
  <c r="C11" i="1" s="1"/>
  <c r="D39" i="4" s="1"/>
  <c r="G88" i="1"/>
  <c r="G87" i="1" s="1"/>
  <c r="G85" i="1" s="1"/>
  <c r="G41" i="1"/>
  <c r="C111" i="1"/>
  <c r="C29" i="1"/>
  <c r="G111" i="1"/>
  <c r="D52" i="1"/>
  <c r="G238" i="1"/>
  <c r="I239" i="1"/>
  <c r="E238" i="1"/>
  <c r="I238" i="1" s="1"/>
  <c r="H241" i="1"/>
  <c r="I241" i="1"/>
  <c r="I240" i="1"/>
  <c r="D170" i="1"/>
  <c r="D169" i="1" s="1"/>
  <c r="F132" i="1"/>
  <c r="H105" i="1"/>
  <c r="I121" i="1"/>
  <c r="F12" i="1"/>
  <c r="C70" i="1"/>
  <c r="H70" i="1" s="1"/>
  <c r="C12" i="1"/>
  <c r="D40" i="4" s="1"/>
  <c r="G12" i="1"/>
  <c r="C52" i="1"/>
  <c r="G52" i="1"/>
  <c r="G51" i="1" s="1"/>
  <c r="H57" i="1"/>
  <c r="H72" i="1"/>
  <c r="D12" i="1"/>
  <c r="E40" i="4" s="1"/>
  <c r="C170" i="1"/>
  <c r="C169" i="1" s="1"/>
  <c r="G170" i="1"/>
  <c r="G169" i="1" s="1"/>
  <c r="G19" i="1" s="1"/>
  <c r="E170" i="1"/>
  <c r="F52" i="1"/>
  <c r="F51" i="1" s="1"/>
  <c r="F170" i="1"/>
  <c r="F169" i="1" s="1"/>
  <c r="F19" i="1" s="1"/>
  <c r="H244" i="1"/>
  <c r="C240" i="1"/>
  <c r="C15" i="1"/>
  <c r="C160" i="1"/>
  <c r="I174" i="1"/>
  <c r="I184" i="1"/>
  <c r="I189" i="1"/>
  <c r="I206" i="1"/>
  <c r="I223" i="1"/>
  <c r="I129" i="1"/>
  <c r="I116" i="1"/>
  <c r="I132" i="1"/>
  <c r="I192" i="1"/>
  <c r="I245" i="1"/>
  <c r="I54" i="1"/>
  <c r="I66" i="1"/>
  <c r="I120" i="1"/>
  <c r="H127" i="1"/>
  <c r="I163" i="1"/>
  <c r="I186" i="1"/>
  <c r="I190" i="1"/>
  <c r="I219" i="1"/>
  <c r="I224" i="1"/>
  <c r="I134" i="1"/>
  <c r="H174" i="1"/>
  <c r="H53" i="1"/>
  <c r="E56" i="1"/>
  <c r="E52" i="1" s="1"/>
  <c r="H63" i="1"/>
  <c r="I94" i="1"/>
  <c r="H123" i="1"/>
  <c r="E162" i="1"/>
  <c r="H171" i="1"/>
  <c r="C179" i="1"/>
  <c r="H183" i="1"/>
  <c r="H186" i="1"/>
  <c r="H190" i="1"/>
  <c r="H194" i="1"/>
  <c r="I209" i="1"/>
  <c r="I123" i="1"/>
  <c r="I57" i="1"/>
  <c r="H64" i="1"/>
  <c r="H245" i="1"/>
  <c r="H198" i="1"/>
  <c r="C233" i="1"/>
  <c r="C39" i="1" s="1"/>
  <c r="I96" i="1"/>
  <c r="I53" i="1"/>
  <c r="D20" i="5"/>
  <c r="F12" i="7"/>
  <c r="B9" i="3"/>
  <c r="G9" i="3" s="1"/>
  <c r="H96" i="1"/>
  <c r="H54" i="1"/>
  <c r="I175" i="1"/>
  <c r="I127" i="1"/>
  <c r="E218" i="1"/>
  <c r="H228" i="1"/>
  <c r="H220" i="1"/>
  <c r="H207" i="1"/>
  <c r="H193" i="1"/>
  <c r="H189" i="1"/>
  <c r="H181" i="1"/>
  <c r="H133" i="1"/>
  <c r="H129" i="1"/>
  <c r="H121" i="1"/>
  <c r="H117" i="1"/>
  <c r="H95" i="1"/>
  <c r="I233" i="1"/>
  <c r="I229" i="1"/>
  <c r="I208" i="1"/>
  <c r="I194" i="1"/>
  <c r="I95" i="1"/>
  <c r="I72" i="1"/>
  <c r="I64" i="1"/>
  <c r="H229" i="1"/>
  <c r="H208" i="1"/>
  <c r="H66" i="1"/>
  <c r="I183" i="1"/>
  <c r="I171" i="1"/>
  <c r="H219" i="1"/>
  <c r="H206" i="1"/>
  <c r="H184" i="1"/>
  <c r="H180" i="1"/>
  <c r="H172" i="1"/>
  <c r="H163" i="1"/>
  <c r="H128" i="1"/>
  <c r="H120" i="1"/>
  <c r="H116" i="1"/>
  <c r="H112" i="1"/>
  <c r="H94" i="1"/>
  <c r="H90" i="1"/>
  <c r="I228" i="1"/>
  <c r="I220" i="1"/>
  <c r="I207" i="1"/>
  <c r="I193" i="1"/>
  <c r="I181" i="1"/>
  <c r="I133" i="1"/>
  <c r="I117" i="1"/>
  <c r="I90" i="1"/>
  <c r="I71" i="1"/>
  <c r="I67" i="1"/>
  <c r="I63" i="1"/>
  <c r="H226" i="1"/>
  <c r="H209" i="1"/>
  <c r="H175" i="1"/>
  <c r="H93" i="1"/>
  <c r="H89" i="1"/>
  <c r="H67" i="1"/>
  <c r="I172" i="1"/>
  <c r="I128" i="1"/>
  <c r="I112" i="1"/>
  <c r="I93" i="1"/>
  <c r="I89" i="1"/>
  <c r="H74" i="1"/>
  <c r="I10" i="5"/>
  <c r="J10" i="5"/>
  <c r="I26" i="5"/>
  <c r="J26" i="5"/>
  <c r="I21" i="5"/>
  <c r="J21" i="5"/>
  <c r="E20" i="5"/>
  <c r="H104" i="1"/>
  <c r="H103" i="1"/>
  <c r="F20" i="5"/>
  <c r="G131" i="1"/>
  <c r="G15" i="1" s="1"/>
  <c r="D179" i="1"/>
  <c r="D178" i="1" s="1"/>
  <c r="C115" i="1"/>
  <c r="G115" i="1"/>
  <c r="C192" i="1"/>
  <c r="C223" i="1"/>
  <c r="D115" i="1"/>
  <c r="C132" i="1"/>
  <c r="H132" i="1" s="1"/>
  <c r="F115" i="1"/>
  <c r="F179" i="1"/>
  <c r="F178" i="1" s="1"/>
  <c r="F20" i="1" s="1"/>
  <c r="E179" i="1"/>
  <c r="G179" i="1"/>
  <c r="G178" i="1" s="1"/>
  <c r="G20" i="1" s="1"/>
  <c r="E115" i="1"/>
  <c r="D131" i="1"/>
  <c r="D15" i="1" s="1"/>
  <c r="E131" i="1"/>
  <c r="C224" i="1"/>
  <c r="H224" i="1" s="1"/>
  <c r="G9" i="7" l="1"/>
  <c r="L9" i="7" s="1"/>
  <c r="L10" i="7"/>
  <c r="K10" i="7"/>
  <c r="F9" i="7"/>
  <c r="K9" i="7" s="1"/>
  <c r="E50" i="4"/>
  <c r="D20" i="1"/>
  <c r="F50" i="1"/>
  <c r="F8" i="1"/>
  <c r="E49" i="4"/>
  <c r="D19" i="1"/>
  <c r="I48" i="4"/>
  <c r="C18" i="1"/>
  <c r="C19" i="1"/>
  <c r="G50" i="1"/>
  <c r="G8" i="1"/>
  <c r="F85" i="1"/>
  <c r="H162" i="1"/>
  <c r="D38" i="4"/>
  <c r="F38" i="4"/>
  <c r="I39" i="4"/>
  <c r="G99" i="1"/>
  <c r="H44" i="4"/>
  <c r="F27" i="4"/>
  <c r="I28" i="4"/>
  <c r="J28" i="4"/>
  <c r="I40" i="4"/>
  <c r="J40" i="4"/>
  <c r="C99" i="1"/>
  <c r="D44" i="4"/>
  <c r="F86" i="1"/>
  <c r="G40" i="4"/>
  <c r="G38" i="4" s="1"/>
  <c r="F53" i="4"/>
  <c r="J54" i="4"/>
  <c r="H52" i="4"/>
  <c r="H45" i="4" s="1"/>
  <c r="I23" i="1"/>
  <c r="G86" i="1"/>
  <c r="H40" i="4"/>
  <c r="D22" i="1"/>
  <c r="D99" i="1"/>
  <c r="E44" i="4"/>
  <c r="H23" i="4"/>
  <c r="H19" i="4" s="1"/>
  <c r="H36" i="4"/>
  <c r="G36" i="4"/>
  <c r="L11" i="7"/>
  <c r="G14" i="7"/>
  <c r="L14" i="7" s="1"/>
  <c r="D51" i="1"/>
  <c r="D27" i="1"/>
  <c r="D6" i="1" s="1"/>
  <c r="I232" i="1"/>
  <c r="I111" i="1"/>
  <c r="I87" i="1"/>
  <c r="C110" i="1"/>
  <c r="C13" i="1" s="1"/>
  <c r="D11" i="1"/>
  <c r="E39" i="4" s="1"/>
  <c r="E38" i="4" s="1"/>
  <c r="E85" i="1"/>
  <c r="I85" i="1" s="1"/>
  <c r="I88" i="1"/>
  <c r="H88" i="1"/>
  <c r="C27" i="1"/>
  <c r="C6" i="1" s="1"/>
  <c r="F110" i="1"/>
  <c r="F13" i="1" s="1"/>
  <c r="F27" i="1"/>
  <c r="H111" i="1"/>
  <c r="C41" i="1"/>
  <c r="D41" i="1"/>
  <c r="D110" i="1"/>
  <c r="G110" i="1"/>
  <c r="G13" i="1" s="1"/>
  <c r="E41" i="1"/>
  <c r="I42" i="1"/>
  <c r="H42" i="1"/>
  <c r="G11" i="1"/>
  <c r="H39" i="4" s="1"/>
  <c r="G27" i="1"/>
  <c r="H56" i="1"/>
  <c r="H12" i="1"/>
  <c r="C86" i="1"/>
  <c r="H86" i="1" s="1"/>
  <c r="I12" i="1"/>
  <c r="D86" i="1"/>
  <c r="I86" i="1" s="1"/>
  <c r="C51" i="1"/>
  <c r="E51" i="1"/>
  <c r="E8" i="1" s="1"/>
  <c r="C239" i="1"/>
  <c r="H240" i="1"/>
  <c r="C178" i="1"/>
  <c r="C85" i="1"/>
  <c r="I56" i="1"/>
  <c r="E161" i="1"/>
  <c r="I162" i="1"/>
  <c r="C232" i="1"/>
  <c r="H233" i="1"/>
  <c r="H87" i="1"/>
  <c r="F11" i="7"/>
  <c r="K12" i="7"/>
  <c r="E15" i="1"/>
  <c r="H131" i="1"/>
  <c r="I131" i="1"/>
  <c r="E178" i="1"/>
  <c r="E20" i="1" s="1"/>
  <c r="H179" i="1"/>
  <c r="I179" i="1"/>
  <c r="E217" i="1"/>
  <c r="E22" i="1" s="1"/>
  <c r="H218" i="1"/>
  <c r="I218" i="1"/>
  <c r="E169" i="1"/>
  <c r="E19" i="1" s="1"/>
  <c r="H170" i="1"/>
  <c r="I170" i="1"/>
  <c r="E110" i="1"/>
  <c r="E13" i="1" s="1"/>
  <c r="H115" i="1"/>
  <c r="I115" i="1"/>
  <c r="H223" i="1"/>
  <c r="H11" i="1"/>
  <c r="H192" i="1"/>
  <c r="I20" i="5"/>
  <c r="J20" i="5"/>
  <c r="F26" i="1" l="1"/>
  <c r="F6" i="1"/>
  <c r="G26" i="1"/>
  <c r="G6" i="1"/>
  <c r="D50" i="4"/>
  <c r="C20" i="1"/>
  <c r="H20" i="1" s="1"/>
  <c r="I20" i="1"/>
  <c r="D50" i="1"/>
  <c r="D8" i="1"/>
  <c r="D98" i="1"/>
  <c r="D13" i="1"/>
  <c r="H19" i="1"/>
  <c r="I19" i="1"/>
  <c r="C50" i="1"/>
  <c r="C8" i="1"/>
  <c r="F36" i="4"/>
  <c r="E50" i="1"/>
  <c r="H85" i="1"/>
  <c r="I11" i="1"/>
  <c r="E99" i="1"/>
  <c r="H99" i="1" s="1"/>
  <c r="F44" i="4"/>
  <c r="I38" i="4"/>
  <c r="J38" i="4"/>
  <c r="F49" i="1"/>
  <c r="G42" i="4"/>
  <c r="G41" i="4" s="1"/>
  <c r="E52" i="4"/>
  <c r="E45" i="4" s="1"/>
  <c r="D137" i="1"/>
  <c r="J53" i="4"/>
  <c r="J39" i="4"/>
  <c r="E36" i="4"/>
  <c r="F52" i="4"/>
  <c r="F45" i="4" s="1"/>
  <c r="F42" i="4"/>
  <c r="E42" i="4"/>
  <c r="E41" i="4" s="1"/>
  <c r="H38" i="4"/>
  <c r="G49" i="1"/>
  <c r="H42" i="4"/>
  <c r="H41" i="4" s="1"/>
  <c r="I27" i="4"/>
  <c r="J27" i="4"/>
  <c r="H12" i="4"/>
  <c r="H11" i="4" s="1"/>
  <c r="H10" i="4" s="1"/>
  <c r="G12" i="4"/>
  <c r="G11" i="4" s="1"/>
  <c r="D36" i="4"/>
  <c r="C98" i="1"/>
  <c r="D42" i="4"/>
  <c r="C26" i="1"/>
  <c r="F98" i="1"/>
  <c r="D26" i="1"/>
  <c r="G98" i="1"/>
  <c r="I41" i="1"/>
  <c r="H41" i="1"/>
  <c r="E27" i="1"/>
  <c r="E6" i="1" s="1"/>
  <c r="I37" i="1"/>
  <c r="H37" i="1"/>
  <c r="I99" i="1"/>
  <c r="C23" i="1"/>
  <c r="H239" i="1"/>
  <c r="C238" i="1"/>
  <c r="H238" i="1" s="1"/>
  <c r="I52" i="1"/>
  <c r="H52" i="1"/>
  <c r="C231" i="1"/>
  <c r="C22" i="1" s="1"/>
  <c r="C7" i="1" s="1"/>
  <c r="H232" i="1"/>
  <c r="E160" i="1"/>
  <c r="H161" i="1"/>
  <c r="I161" i="1"/>
  <c r="K11" i="7"/>
  <c r="F14" i="7"/>
  <c r="K14" i="7" s="1"/>
  <c r="E98" i="1"/>
  <c r="I169" i="1"/>
  <c r="H169" i="1"/>
  <c r="H217" i="1"/>
  <c r="I217" i="1"/>
  <c r="H110" i="1"/>
  <c r="I110" i="1"/>
  <c r="I51" i="1"/>
  <c r="H51" i="1"/>
  <c r="I15" i="1"/>
  <c r="H15" i="1"/>
  <c r="I178" i="1"/>
  <c r="H178" i="1"/>
  <c r="D45" i="4" l="1"/>
  <c r="E18" i="1"/>
  <c r="H18" i="1" s="1"/>
  <c r="E149" i="1"/>
  <c r="I98" i="1"/>
  <c r="H50" i="1"/>
  <c r="I36" i="4"/>
  <c r="J36" i="4"/>
  <c r="G34" i="4"/>
  <c r="E34" i="4"/>
  <c r="H13" i="1"/>
  <c r="H34" i="4"/>
  <c r="G10" i="4"/>
  <c r="J10" i="4" s="1"/>
  <c r="I13" i="1"/>
  <c r="I50" i="4"/>
  <c r="J50" i="4"/>
  <c r="I44" i="4"/>
  <c r="J44" i="4"/>
  <c r="J52" i="4"/>
  <c r="I52" i="4"/>
  <c r="I23" i="4"/>
  <c r="J23" i="4"/>
  <c r="D49" i="1"/>
  <c r="H16" i="1"/>
  <c r="H23" i="1"/>
  <c r="D54" i="4"/>
  <c r="J49" i="4"/>
  <c r="I49" i="4"/>
  <c r="J42" i="4"/>
  <c r="F41" i="4"/>
  <c r="J41" i="4" s="1"/>
  <c r="D41" i="4"/>
  <c r="I42" i="4"/>
  <c r="E26" i="1"/>
  <c r="H27" i="1"/>
  <c r="I27" i="1"/>
  <c r="I137" i="1"/>
  <c r="I136" i="1"/>
  <c r="I160" i="1"/>
  <c r="H160" i="1"/>
  <c r="H231" i="1"/>
  <c r="H98" i="1"/>
  <c r="I22" i="1"/>
  <c r="I50" i="1"/>
  <c r="I18" i="1" l="1"/>
  <c r="I16" i="1"/>
  <c r="D53" i="4"/>
  <c r="I53" i="4" s="1"/>
  <c r="I54" i="4"/>
  <c r="H8" i="1"/>
  <c r="F12" i="4"/>
  <c r="F34" i="4"/>
  <c r="I41" i="4"/>
  <c r="I26" i="1"/>
  <c r="H26" i="1"/>
  <c r="H136" i="1"/>
  <c r="I8" i="1"/>
  <c r="D34" i="4" l="1"/>
  <c r="I19" i="4"/>
  <c r="J19" i="4"/>
  <c r="J35" i="4"/>
  <c r="J34" i="4"/>
  <c r="I35" i="4"/>
  <c r="I12" i="4"/>
  <c r="F11" i="4"/>
  <c r="J12" i="4"/>
  <c r="I45" i="4"/>
  <c r="J45" i="4"/>
  <c r="I7" i="1"/>
  <c r="F10" i="4" l="1"/>
  <c r="I10" i="4" s="1"/>
  <c r="I11" i="4"/>
  <c r="J11" i="4"/>
  <c r="I34" i="4"/>
  <c r="I6" i="1"/>
  <c r="E49" i="1"/>
  <c r="I49" i="1" l="1"/>
  <c r="H7" i="1"/>
  <c r="C137" i="1"/>
  <c r="H137" i="1" s="1"/>
  <c r="H22" i="1"/>
  <c r="H6" i="1" l="1"/>
  <c r="C49" i="1"/>
  <c r="H49" i="1" s="1"/>
</calcChain>
</file>

<file path=xl/sharedStrings.xml><?xml version="1.0" encoding="utf-8"?>
<sst xmlns="http://schemas.openxmlformats.org/spreadsheetml/2006/main" count="721" uniqueCount="279">
  <si>
    <t>RKP 12825 OSNOVNA ŠKOLA VIS</t>
  </si>
  <si>
    <t>II. POSEBNI DIO</t>
  </si>
  <si>
    <t>Projekcija 
za 2027.</t>
  </si>
  <si>
    <t>OPĆI PRIHODI I PRIMICI</t>
  </si>
  <si>
    <t>PRENESENI V/M OPĆI PRIHODI I PRIMICI</t>
  </si>
  <si>
    <t>VLASTITI PRIHODI</t>
  </si>
  <si>
    <t>PRENESENI V/M VLASTITI PRIHODI</t>
  </si>
  <si>
    <t>PRENESENI V/M PRIHODI ZA POSEBNE NAMJENE</t>
  </si>
  <si>
    <t>POMOĆI</t>
  </si>
  <si>
    <t>PRENESENI V/M POMOĆI</t>
  </si>
  <si>
    <t>DONACIJE</t>
  </si>
  <si>
    <t>PRENESENI V/M DONACIJE</t>
  </si>
  <si>
    <t>1.</t>
  </si>
  <si>
    <t>Opći prihodi i primici</t>
  </si>
  <si>
    <t>1.1.1.</t>
  </si>
  <si>
    <t>P 4001</t>
  </si>
  <si>
    <t>RAZVOJ ODGOJNO OBRAZOVNOG SUSTAVA</t>
  </si>
  <si>
    <t>A400103</t>
  </si>
  <si>
    <t>NATJECANJA MANIFESTACIJE I OSTALO</t>
  </si>
  <si>
    <t>Rashodi poslovanja</t>
  </si>
  <si>
    <t>Materijalni rashodi</t>
  </si>
  <si>
    <t>A400115</t>
  </si>
  <si>
    <t>OSOBNI POMOĆNICI U NASTAVI</t>
  </si>
  <si>
    <t>Rashodi za zaposlene</t>
  </si>
  <si>
    <t>T400120</t>
  </si>
  <si>
    <t>UČIMO ZAJEDNO VI.</t>
  </si>
  <si>
    <t>A400122</t>
  </si>
  <si>
    <t>P 4030</t>
  </si>
  <si>
    <t>OSNOVNOŠKOLSKO OBRAZOVANJE</t>
  </si>
  <si>
    <t>A403003</t>
  </si>
  <si>
    <t>PRAVNO ZASTUPANJE, NAKNADA ŠTETE I OSTALO</t>
  </si>
  <si>
    <t>A403002</t>
  </si>
  <si>
    <t>IZGR.I URĐ.OBJEKATA TE NAB.I ODRŽAVANJE OPREME</t>
  </si>
  <si>
    <t>Rashodi za nabavu nefinancijske imovine</t>
  </si>
  <si>
    <t>Rashodi za nabavu proiz.dug,imovine</t>
  </si>
  <si>
    <t>3.</t>
  </si>
  <si>
    <t>Vlastiti prihodi</t>
  </si>
  <si>
    <t>3.2.1.</t>
  </si>
  <si>
    <t>A403001</t>
  </si>
  <si>
    <t>RASHODI DJELATNOSTI</t>
  </si>
  <si>
    <t>Financijski rashodi</t>
  </si>
  <si>
    <t>3.2.2. (39)</t>
  </si>
  <si>
    <t>Vlastiti prihodi-prenesena sredstva</t>
  </si>
  <si>
    <t>4.</t>
  </si>
  <si>
    <t>Prihodi za posebne namjene</t>
  </si>
  <si>
    <t>4.3.1.</t>
  </si>
  <si>
    <t>4.3.2. (49)</t>
  </si>
  <si>
    <t>Prihodi za posebne namjene-prenesena sredstva</t>
  </si>
  <si>
    <t>4.4.1.</t>
  </si>
  <si>
    <t>Prihodi za posebne namjene-Decentralizacija</t>
  </si>
  <si>
    <t>A400104</t>
  </si>
  <si>
    <t>E-ŠKOLE</t>
  </si>
  <si>
    <t>A403004</t>
  </si>
  <si>
    <t>PRIJEVOZ UČENIKA OSNOVNIH ŠKOLA</t>
  </si>
  <si>
    <t>4.8.1.</t>
  </si>
  <si>
    <t>Prihodi za posebne namjene proračunskih korisnika</t>
  </si>
  <si>
    <t>4.8.2. (49)</t>
  </si>
  <si>
    <t>Prihodi za posebne namjene PK-prenesena sredstva</t>
  </si>
  <si>
    <t>5.</t>
  </si>
  <si>
    <t>Pomoći</t>
  </si>
  <si>
    <t>5.1.1.</t>
  </si>
  <si>
    <t>T400122</t>
  </si>
  <si>
    <t>T400101</t>
  </si>
  <si>
    <t>ŠKOLSKI MEDNI DAN</t>
  </si>
  <si>
    <t>5.3.1.</t>
  </si>
  <si>
    <t>Pomoći EU</t>
  </si>
  <si>
    <t>A400121</t>
  </si>
  <si>
    <t>5.4.1.</t>
  </si>
  <si>
    <t>Pomoći proračunskim korisnicima SDŽ</t>
  </si>
  <si>
    <t>A400118</t>
  </si>
  <si>
    <t>NABAVA UDŽBENIKA I DRUGIH OBR. MATERIJALA</t>
  </si>
  <si>
    <t>T400110</t>
  </si>
  <si>
    <t>FINANCIRANJE TROŠKOVA PREHRANE ZA UČENIKE</t>
  </si>
  <si>
    <t>T400111</t>
  </si>
  <si>
    <t>OPSKRBA ŠKOLSKIH UST. HIG.POTREPŠTINA ZA UČENICE</t>
  </si>
  <si>
    <t>Ostali rashodi</t>
  </si>
  <si>
    <t>T400165</t>
  </si>
  <si>
    <t>PREVENCIJA MENTALNOG ZDRAVLJA OŠ I SŠ</t>
  </si>
  <si>
    <t>5.1.2. (59)</t>
  </si>
  <si>
    <t>Pomoći-prenesena sredstva</t>
  </si>
  <si>
    <t>5.3.2. (59)</t>
  </si>
  <si>
    <t>5.4.2. (59)</t>
  </si>
  <si>
    <t>Pomoći proračunskim korisnicima-prenesena sredstva</t>
  </si>
  <si>
    <t>5.5.2. (59)</t>
  </si>
  <si>
    <t>Pomoći EU za PK-prenesena sredstva</t>
  </si>
  <si>
    <t>ERASMUS+</t>
  </si>
  <si>
    <t>6.</t>
  </si>
  <si>
    <t>Donacije</t>
  </si>
  <si>
    <t>6.2.1.</t>
  </si>
  <si>
    <t>Donacije proračunskim korisnicima SDŽ</t>
  </si>
  <si>
    <t>7=4/2*100</t>
  </si>
  <si>
    <t>8=4/3*100</t>
  </si>
  <si>
    <t>INDEKS</t>
  </si>
  <si>
    <t>I. OPĆI DIO</t>
  </si>
  <si>
    <t>Razred</t>
  </si>
  <si>
    <t>Skupina</t>
  </si>
  <si>
    <t>Izvor</t>
  </si>
  <si>
    <t>Naziv</t>
  </si>
  <si>
    <t>Primici od financijske imovine i zaduživanja</t>
  </si>
  <si>
    <t>Primljeni povrati glavnica danih zajmova i depozita</t>
  </si>
  <si>
    <t>3.2.</t>
  </si>
  <si>
    <t>Vlastiti prihodi PK</t>
  </si>
  <si>
    <t>Primici od zaduživanja</t>
  </si>
  <si>
    <t>8.2.</t>
  </si>
  <si>
    <t>Namjenski primici od zaduživanja proračunski korisnici</t>
  </si>
  <si>
    <t>Izdaci za financijsku imovinu i otplate zajmova</t>
  </si>
  <si>
    <t>Izdaci za otplatu glavnice primljenih kredita i zajmova</t>
  </si>
  <si>
    <t>1.1.</t>
  </si>
  <si>
    <t>4.4.</t>
  </si>
  <si>
    <t>Prihodi za posebne namjene - Decentralizacija</t>
  </si>
  <si>
    <t>4.8.</t>
  </si>
  <si>
    <t>5.3.</t>
  </si>
  <si>
    <t xml:space="preserve">Pomoći EU </t>
  </si>
  <si>
    <t>5.4.</t>
  </si>
  <si>
    <t>5.5.</t>
  </si>
  <si>
    <t>Pomoći EU za PK</t>
  </si>
  <si>
    <t>6.2.</t>
  </si>
  <si>
    <t>UKUPNI RASHODI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</si>
  <si>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</si>
  <si>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</si>
  <si>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</si>
  <si>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</si>
  <si>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</si>
  <si>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</si>
  <si>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</si>
  <si>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</si>
  <si>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</si>
  <si>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</si>
  <si>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</si>
  <si>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</si>
  <si>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</si>
  <si>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</si>
  <si>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</si>
  <si>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</si>
  <si>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</si>
  <si>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</si>
  <si>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</si>
  <si>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</si>
  <si>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</si>
  <si>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</si>
  <si>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</si>
  <si>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</si>
  <si>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</si>
  <si>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</si>
  <si>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</si>
  <si>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</si>
  <si>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</si>
  <si>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</si>
  <si>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</si>
  <si>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</si>
  <si>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</si>
  <si>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</si>
  <si>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</si>
  <si>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</si>
  <si>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</si>
  <si>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</si>
  <si>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</si>
  <si>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</si>
  <si>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</si>
  <si>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</si>
  <si>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</si>
  <si>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</si>
  <si>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</si>
  <si>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</si>
  <si>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</si>
  <si>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PRIHODI POSLOVANJA</t>
  </si>
  <si>
    <t>Naziv prihoda</t>
  </si>
  <si>
    <t>Pomoći iz inozemstva i od subjekata unutar općeg proračuna</t>
  </si>
  <si>
    <t>Prihodi od imovine</t>
  </si>
  <si>
    <t>Prihodi iz nadležnog proračuna i od HZZO-a temeljem ugovornih obveza</t>
  </si>
  <si>
    <t>RASHODI POSLOVANJA</t>
  </si>
  <si>
    <t>PRIHODI POSLOVANJA PREMA EKONOMSKOJ KLASIFIKACIJI</t>
  </si>
  <si>
    <t>UKUPNO PRIHODI POSLOVANJA</t>
  </si>
  <si>
    <t>Prihodi od upravnih i administrativnih pristojbi, pristojbi po posebnim propisima i naknada</t>
  </si>
  <si>
    <t>Prihodi od prodaje proizvoda i robe te pruženih usluga i prihodi od donacija</t>
  </si>
  <si>
    <t>RASHODI POSLOVANJA PREMA EKONOMSKOJ KLASIFIKACIJI</t>
  </si>
  <si>
    <t xml:space="preserve">UKUPNO RASHODI POSLOVANJA </t>
  </si>
  <si>
    <t>Financijski rahodi</t>
  </si>
  <si>
    <t>Rashodi za nabavu proizvodene dugotrajne imovine</t>
  </si>
  <si>
    <t>RASHODI ZA NABAVU NEFINANCIJSKE IMOVINE</t>
  </si>
  <si>
    <t>IZVJEŠTAJ O PRIHODIMA I RASHODIMA PREMA IZVORIMA FINANCIRANJA</t>
  </si>
  <si>
    <t>A. PRIHODI POSLOVANJA</t>
  </si>
  <si>
    <t>3</t>
  </si>
  <si>
    <t>4</t>
  </si>
  <si>
    <t>5</t>
  </si>
  <si>
    <t>6</t>
  </si>
  <si>
    <t>IZVOR FINANCIRANJA</t>
  </si>
  <si>
    <t>NAZIV</t>
  </si>
  <si>
    <t>1.1</t>
  </si>
  <si>
    <t>3.2</t>
  </si>
  <si>
    <t>4.4</t>
  </si>
  <si>
    <t>4.8</t>
  </si>
  <si>
    <t>B. RASHODI POSLOVANJA</t>
  </si>
  <si>
    <t>UKUPNO RASHODI PO IZVORIMA FINANCIRANJA:</t>
  </si>
  <si>
    <t>3.9</t>
  </si>
  <si>
    <t>Preneseni v/m vlastiti prihodi</t>
  </si>
  <si>
    <t>4.9</t>
  </si>
  <si>
    <t>Preneseni v/m prihodi za posebne namjene</t>
  </si>
  <si>
    <t xml:space="preserve">Pomoći </t>
  </si>
  <si>
    <t xml:space="preserve">Donacije </t>
  </si>
  <si>
    <t>8=4/3*101</t>
  </si>
  <si>
    <t>IZVJEŠTAJ O RASHODINA PREMA FUNKCIJSKOJ KLASIFIKACIJI</t>
  </si>
  <si>
    <t xml:space="preserve">IZVJEŠTAJ O RAČUNU FINANCIRANJA PREMA IZVORIMA </t>
  </si>
  <si>
    <t xml:space="preserve">Pomoći proračunskim korisnicima </t>
  </si>
  <si>
    <t xml:space="preserve">Donacije proračunskim korisnicima </t>
  </si>
  <si>
    <t>IZVJEŠTAJ O RAČUNU FINANCIRANJA PREMA EKONOMSKOJ KLASIFIKACIJI</t>
  </si>
  <si>
    <t>Preneseni v/m pomoći</t>
  </si>
  <si>
    <t>A) SAŽETAK RAČUNA PRIHODA I RASHODA</t>
  </si>
  <si>
    <t>PRIHODI UKUPNO</t>
  </si>
  <si>
    <t>6  PRIHODI POSLOVANJA</t>
  </si>
  <si>
    <t>RASHODI UKUPNO</t>
  </si>
  <si>
    <t>3  RASHODI  POSLOVANJA</t>
  </si>
  <si>
    <t>4  RASHODI ZA NABAVU NEFINANCIJSKE IMOVINE</t>
  </si>
  <si>
    <t>RAZLIKA - VIŠAK / MANJAK</t>
  </si>
  <si>
    <t>B) SAŽETAK RAČUNA FINANCIRANJA</t>
  </si>
  <si>
    <t>8  PRIMICI OD FINANCIJSKE IMOVINE I ZADUŽIVANJA</t>
  </si>
  <si>
    <t>5  IZDACI ZA FINANCIJSKU IMOVINU I OTPLATE ZAJMOVA</t>
  </si>
  <si>
    <t>NETO FINANCIRANJE</t>
  </si>
  <si>
    <t>VIŠAK / MANJAK + NETO FINANCIRANJE</t>
  </si>
  <si>
    <t xml:space="preserve">C) PRENESENI VIŠAK ILI PRENESENI MANJAK  </t>
  </si>
  <si>
    <t>PRIJENOS VIŠKA / MANJKA IZ PRETHODNE(IH) GODINE</t>
  </si>
  <si>
    <t>PRIJENOS VIŠKA / MANJKA U SLJEDEĆE RAZDOBLJE</t>
  </si>
  <si>
    <t>VIŠAK / MANJAK + NETO FINANCIRANJE + PRIJENOS VIŠKA / MANJKA IZ  IZ PRETHODNE(IH) GODINE - PRIJENOS VIŠKA / MANJKA U SLJEDEĆE RAZDOBLJE</t>
  </si>
  <si>
    <t>-</t>
  </si>
  <si>
    <t>Izvršenje 2024.</t>
  </si>
  <si>
    <t>Plan za 2026.</t>
  </si>
  <si>
    <t>Projekcija 
za 2028.</t>
  </si>
  <si>
    <t>FINANCIJSKI PLAN OSNOVNE ŠKOLE VIS ZA 2026. SA PROJEKCIJAMA ZA 2027. I 2028. GODINU</t>
  </si>
  <si>
    <t>T400114</t>
  </si>
  <si>
    <t>CI-IZVANNASTAVNE AKTIVNOSTI</t>
  </si>
  <si>
    <t>RAZVOJ ODGOJNO OBRAZOVNOG SUSTAVA UKUPNO:</t>
  </si>
  <si>
    <t>ULJP 2021-2027 UČIMO ZAJEDNO VII.</t>
  </si>
  <si>
    <t>OSNOVNOŠKOLSKO OBRAZOVANJE UKUPNO:</t>
  </si>
  <si>
    <t>T400140</t>
  </si>
  <si>
    <t>RASHODI PO IZVORIMA FINANCIRANJA UKUPNO:</t>
  </si>
  <si>
    <t>RASHODI PO AKTIVNOSTIMA I TEKUĆIM PROJEKTIMA UKUPNO:</t>
  </si>
  <si>
    <t>UČIMO ZAJEDNO VII.</t>
  </si>
  <si>
    <t>IZVRŠENJE 2024.</t>
  </si>
  <si>
    <t>Tekući plan  2025.</t>
  </si>
  <si>
    <t>1.2.1.</t>
  </si>
  <si>
    <t>1.2.</t>
  </si>
  <si>
    <t>Predfinanciranje EU projekata</t>
  </si>
  <si>
    <t>Predfinanciranje EU projekta</t>
  </si>
  <si>
    <t>5.3</t>
  </si>
  <si>
    <t>5.4</t>
  </si>
  <si>
    <t>5.6</t>
  </si>
  <si>
    <t>5.9</t>
  </si>
  <si>
    <t>5.1</t>
  </si>
  <si>
    <t>5.0</t>
  </si>
  <si>
    <t>Pomoći iz državnog proračuna-PK</t>
  </si>
  <si>
    <t>Pomoći iz državnog proračuna-SDŽ</t>
  </si>
  <si>
    <t>1.9</t>
  </si>
  <si>
    <t>6.9</t>
  </si>
  <si>
    <t>1.2</t>
  </si>
  <si>
    <t>PREDFINANCIRANJE EU PROJEKATA</t>
  </si>
  <si>
    <t>PRIHODI ZA POSEBNE NAMJENE-DECENTRALIZACIJA</t>
  </si>
  <si>
    <t>PRIHODI ZA POSEBNE NAMJENE-PK</t>
  </si>
  <si>
    <t>POMOĆI IZ  DRŽAVNOG PRORAČUNA -PK</t>
  </si>
  <si>
    <t>POMOĆI IZ  DRŽAVNOG PRORAČUNA -SDŽ</t>
  </si>
  <si>
    <t>POMOĆI EU</t>
  </si>
  <si>
    <t>POMOĆI PK</t>
  </si>
  <si>
    <t>5.0.1K</t>
  </si>
  <si>
    <t>Pomoći državnog proračuna -SDŽ</t>
  </si>
  <si>
    <t>5.6.1Ž</t>
  </si>
  <si>
    <t>5.0.1Ž</t>
  </si>
  <si>
    <t>Pomoći iz državnog proračuna -PK</t>
  </si>
  <si>
    <t>5.6.1</t>
  </si>
  <si>
    <t>1.1.1</t>
  </si>
  <si>
    <t>Europski socijalni fond plus SDŽ</t>
  </si>
  <si>
    <t>EUROPSKI SOCIJALNI FOND PLUS-SDŽ</t>
  </si>
  <si>
    <t>Europski socijalni fond plus - SDŽ</t>
  </si>
  <si>
    <t>1.2.1</t>
  </si>
  <si>
    <t>3.2.1</t>
  </si>
  <si>
    <t>4.4.1</t>
  </si>
  <si>
    <t>4.8.1</t>
  </si>
  <si>
    <t>5.1.1</t>
  </si>
  <si>
    <t>5.3.1</t>
  </si>
  <si>
    <t>5.4.1</t>
  </si>
  <si>
    <t>6.2.1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</si>
</sst>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41A]"/>
    <numFmt numFmtId="165" formatCode="#,##0.00\ [$€-1]"/>
    <numFmt numFmtId="166" formatCode="0.0"/>
    <numFmt numFmtId="167" formatCode="#,##0.00\ _k_n"/>
  </numFmts>
  <fonts count="57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indexed="8"/>
      <name val="Calibri "/>
      <charset val="238"/>
    </font>
    <font>
      <b/>
      <sz val="11"/>
      <color theme="1"/>
      <name val="Calibri "/>
      <charset val="238"/>
    </font>
    <font>
      <b/>
      <sz val="9"/>
      <color theme="1"/>
      <name val="Calibri Light"/>
      <family val="2"/>
      <charset val="238"/>
      <scheme val="major"/>
    </font>
    <font>
      <b/>
      <sz val="9"/>
      <color indexed="8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 "/>
      <charset val="238"/>
    </font>
    <font>
      <b/>
      <sz val="10"/>
      <name val="Calibri "/>
      <charset val="238"/>
    </font>
    <font>
      <sz val="10"/>
      <name val="Calibri "/>
      <charset val="238"/>
    </font>
    <font>
      <b/>
      <sz val="10"/>
      <color theme="1"/>
      <name val="Calibri "/>
      <charset val="238"/>
    </font>
    <font>
      <b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 "/>
      <charset val="238"/>
    </font>
    <font>
      <sz val="10"/>
      <color indexed="8"/>
      <name val="Calibri "/>
      <charset val="238"/>
    </font>
    <font>
      <b/>
      <sz val="11"/>
      <name val="Calibri "/>
      <charset val="238"/>
    </font>
    <font>
      <sz val="11"/>
      <name val="Calibri "/>
      <charset val="238"/>
    </font>
    <font>
      <sz val="11"/>
      <color indexed="8"/>
      <name val="Calibri 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9"/>
      <color indexed="8"/>
      <name val="Calibri "/>
      <charset val="238"/>
    </font>
    <font>
      <b/>
      <sz val="9"/>
      <color theme="1"/>
      <name val="Calibri"/>
      <family val="2"/>
      <scheme val="minor"/>
    </font>
    <font>
      <b/>
      <sz val="9"/>
      <color theme="1"/>
      <name val="Calibri "/>
      <charset val="238"/>
    </font>
    <font>
      <b/>
      <sz val="7"/>
      <color indexed="8"/>
      <name val="Calibri "/>
      <charset val="238"/>
    </font>
    <font>
      <i/>
      <sz val="11"/>
      <name val="Calibri "/>
      <charset val="238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2"/>
      <color indexed="8"/>
      <name val="Calibri "/>
      <charset val="238"/>
    </font>
    <font>
      <sz val="9"/>
      <color theme="1"/>
      <name val="Calibri "/>
      <charset val="238"/>
    </font>
    <font>
      <sz val="12"/>
      <color theme="1"/>
      <name val="Calibri "/>
      <charset val="238"/>
    </font>
    <font>
      <sz val="7"/>
      <color theme="1"/>
      <name val="Calibri 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indexed="8"/>
      <name val="Calibri "/>
      <charset val="238"/>
    </font>
    <font>
      <b/>
      <sz val="12"/>
      <color theme="1"/>
      <name val="Calibri "/>
      <charset val="238"/>
    </font>
    <font>
      <b/>
      <sz val="11"/>
      <color theme="1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 style="thick">
        <color theme="1"/>
      </top>
      <bottom/>
      <diagonal/>
    </border>
    <border>
      <left style="medium">
        <color theme="1"/>
      </left>
      <right style="medium">
        <color theme="1"/>
      </right>
      <top style="thick">
        <color theme="1"/>
      </top>
      <bottom/>
      <diagonal/>
    </border>
    <border>
      <left style="medium">
        <color theme="1"/>
      </left>
      <right/>
      <top style="thick">
        <color theme="1"/>
      </top>
      <bottom/>
      <diagonal/>
    </border>
    <border>
      <left style="medium">
        <color indexed="64"/>
      </left>
      <right style="medium">
        <color indexed="64"/>
      </right>
      <top style="thick">
        <color theme="1"/>
      </top>
      <bottom/>
      <diagonal/>
    </border>
    <border>
      <left/>
      <right style="medium">
        <color theme="1"/>
      </right>
      <top style="medium">
        <color theme="1"/>
      </top>
      <bottom style="thick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ck">
        <color theme="1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rgb="FF002060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rgb="FF002060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ck">
        <color indexed="64"/>
      </right>
      <top style="medium">
        <color theme="1"/>
      </top>
      <bottom style="medium">
        <color theme="1"/>
      </bottom>
      <diagonal/>
    </border>
    <border>
      <left style="thick">
        <color indexed="64"/>
      </left>
      <right/>
      <top style="thick">
        <color theme="1"/>
      </top>
      <bottom/>
      <diagonal/>
    </border>
    <border>
      <left style="medium">
        <color indexed="64"/>
      </left>
      <right style="thick">
        <color indexed="64"/>
      </right>
      <top style="thick">
        <color theme="1"/>
      </top>
      <bottom/>
      <diagonal/>
    </border>
    <border>
      <left style="thick">
        <color indexed="64"/>
      </left>
      <right/>
      <top style="medium">
        <color theme="1"/>
      </top>
      <bottom style="thick">
        <color theme="1"/>
      </bottom>
      <diagonal/>
    </border>
    <border>
      <left style="medium">
        <color theme="1"/>
      </left>
      <right style="thick">
        <color indexed="64"/>
      </right>
      <top style="medium">
        <color theme="1"/>
      </top>
      <bottom style="thick">
        <color theme="1"/>
      </bottom>
      <diagonal/>
    </border>
    <border>
      <left style="thick">
        <color indexed="64"/>
      </left>
      <right style="medium">
        <color rgb="FF002060"/>
      </right>
      <top/>
      <bottom style="medium">
        <color rgb="FF002060"/>
      </bottom>
      <diagonal/>
    </border>
    <border>
      <left style="thick">
        <color indexed="64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ck">
        <color indexed="64"/>
      </left>
      <right style="medium">
        <color rgb="FF002060"/>
      </right>
      <top style="medium">
        <color rgb="FF002060"/>
      </top>
      <bottom style="thick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1" fillId="0" borderId="0"/>
  </cellStyleXfs>
  <cellXfs count="37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left" vertical="center"/>
    </xf>
    <xf numFmtId="165" fontId="5" fillId="4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 wrapText="1"/>
    </xf>
    <xf numFmtId="165" fontId="5" fillId="5" borderId="3" xfId="0" applyNumberFormat="1" applyFont="1" applyFill="1" applyBorder="1" applyAlignment="1">
      <alignment horizontal="center" vertical="center" wrapText="1"/>
    </xf>
    <xf numFmtId="3" fontId="5" fillId="6" borderId="3" xfId="0" applyNumberFormat="1" applyFont="1" applyFill="1" applyBorder="1" applyAlignment="1">
      <alignment horizontal="left" vertical="center" wrapText="1"/>
    </xf>
    <xf numFmtId="165" fontId="5" fillId="6" borderId="3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left" vertical="center" wrapText="1"/>
    </xf>
    <xf numFmtId="165" fontId="5" fillId="8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65" fontId="5" fillId="0" borderId="3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/>
    </xf>
    <xf numFmtId="0" fontId="5" fillId="8" borderId="3" xfId="0" applyFont="1" applyFill="1" applyBorder="1" applyAlignment="1">
      <alignment horizontal="left" vertical="center" wrapText="1"/>
    </xf>
    <xf numFmtId="165" fontId="5" fillId="7" borderId="3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left" vertical="center" wrapText="1"/>
    </xf>
    <xf numFmtId="165" fontId="5" fillId="9" borderId="3" xfId="0" applyNumberFormat="1" applyFont="1" applyFill="1" applyBorder="1" applyAlignment="1">
      <alignment horizontal="center" vertical="center"/>
    </xf>
    <xf numFmtId="165" fontId="5" fillId="9" borderId="4" xfId="0" applyNumberFormat="1" applyFont="1" applyFill="1" applyBorder="1" applyAlignment="1">
      <alignment horizontal="center" vertical="center"/>
    </xf>
    <xf numFmtId="165" fontId="5" fillId="10" borderId="3" xfId="0" applyNumberFormat="1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 wrapText="1"/>
    </xf>
    <xf numFmtId="2" fontId="9" fillId="11" borderId="5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2" fillId="0" borderId="0" xfId="0" applyFont="1"/>
    <xf numFmtId="0" fontId="15" fillId="10" borderId="5" xfId="0" applyFont="1" applyFill="1" applyBorder="1" applyAlignment="1">
      <alignment horizontal="left" vertical="center" wrapText="1"/>
    </xf>
    <xf numFmtId="164" fontId="15" fillId="10" borderId="5" xfId="0" applyNumberFormat="1" applyFont="1" applyFill="1" applyBorder="1" applyAlignment="1">
      <alignment horizontal="center" vertical="center" wrapText="1"/>
    </xf>
    <xf numFmtId="164" fontId="14" fillId="10" borderId="5" xfId="0" applyNumberFormat="1" applyFont="1" applyFill="1" applyBorder="1" applyAlignment="1">
      <alignment horizontal="center" vertical="center"/>
    </xf>
    <xf numFmtId="0" fontId="16" fillId="10" borderId="5" xfId="0" applyFont="1" applyFill="1" applyBorder="1" applyAlignment="1">
      <alignment horizontal="left" vertical="center" wrapText="1"/>
    </xf>
    <xf numFmtId="0" fontId="15" fillId="10" borderId="5" xfId="0" applyFont="1" applyFill="1" applyBorder="1" applyAlignment="1">
      <alignment horizontal="left" vertical="center"/>
    </xf>
    <xf numFmtId="0" fontId="15" fillId="10" borderId="5" xfId="0" applyFont="1" applyFill="1" applyBorder="1" applyAlignment="1">
      <alignment vertical="center" wrapText="1"/>
    </xf>
    <xf numFmtId="0" fontId="16" fillId="10" borderId="5" xfId="0" applyFont="1" applyFill="1" applyBorder="1" applyAlignment="1">
      <alignment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9" fillId="0" borderId="1" xfId="1" applyFont="1" applyBorder="1" applyAlignment="1">
      <alignment horizontal="left" vertical="center" wrapText="1"/>
    </xf>
    <xf numFmtId="164" fontId="22" fillId="0" borderId="1" xfId="1" applyNumberFormat="1" applyFont="1" applyBorder="1" applyAlignment="1">
      <alignment horizontal="center" vertical="center" wrapText="1"/>
    </xf>
    <xf numFmtId="164" fontId="20" fillId="10" borderId="1" xfId="0" applyNumberFormat="1" applyFont="1" applyFill="1" applyBorder="1" applyAlignment="1">
      <alignment horizontal="center" vertical="center"/>
    </xf>
    <xf numFmtId="0" fontId="23" fillId="0" borderId="1" xfId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164" fontId="20" fillId="0" borderId="1" xfId="0" applyNumberFormat="1" applyFont="1" applyFill="1" applyBorder="1" applyAlignment="1">
      <alignment horizontal="center" vertical="center"/>
    </xf>
    <xf numFmtId="0" fontId="26" fillId="0" borderId="0" xfId="0" applyFont="1"/>
    <xf numFmtId="164" fontId="28" fillId="10" borderId="5" xfId="0" applyNumberFormat="1" applyFont="1" applyFill="1" applyBorder="1" applyAlignment="1">
      <alignment horizontal="center" vertical="center" wrapText="1"/>
    </xf>
    <xf numFmtId="164" fontId="8" fillId="10" borderId="5" xfId="0" applyNumberFormat="1" applyFont="1" applyFill="1" applyBorder="1" applyAlignment="1">
      <alignment horizontal="center" vertical="center"/>
    </xf>
    <xf numFmtId="164" fontId="29" fillId="10" borderId="5" xfId="0" applyNumberFormat="1" applyFont="1" applyFill="1" applyBorder="1" applyAlignment="1">
      <alignment horizontal="center" vertical="center" wrapText="1"/>
    </xf>
    <xf numFmtId="164" fontId="30" fillId="10" borderId="5" xfId="0" applyNumberFormat="1" applyFont="1" applyFill="1" applyBorder="1" applyAlignment="1">
      <alignment horizontal="center" vertical="center"/>
    </xf>
    <xf numFmtId="164" fontId="29" fillId="10" borderId="5" xfId="0" quotePrefix="1" applyNumberFormat="1" applyFont="1" applyFill="1" applyBorder="1" applyAlignment="1">
      <alignment horizontal="center" vertical="center"/>
    </xf>
    <xf numFmtId="164" fontId="29" fillId="10" borderId="5" xfId="0" quotePrefix="1" applyNumberFormat="1" applyFont="1" applyFill="1" applyBorder="1" applyAlignment="1">
      <alignment horizontal="center" vertical="center" wrapText="1"/>
    </xf>
    <xf numFmtId="0" fontId="31" fillId="10" borderId="5" xfId="0" quotePrefix="1" applyFont="1" applyFill="1" applyBorder="1" applyAlignment="1">
      <alignment horizontal="left" vertical="center"/>
    </xf>
    <xf numFmtId="0" fontId="31" fillId="10" borderId="5" xfId="0" applyFont="1" applyFill="1" applyBorder="1" applyAlignment="1">
      <alignment horizontal="left" vertical="center" wrapText="1"/>
    </xf>
    <xf numFmtId="164" fontId="28" fillId="10" borderId="5" xfId="0" quotePrefix="1" applyNumberFormat="1" applyFont="1" applyFill="1" applyBorder="1" applyAlignment="1">
      <alignment horizontal="center" vertical="center"/>
    </xf>
    <xf numFmtId="0" fontId="31" fillId="10" borderId="5" xfId="0" quotePrefix="1" applyFont="1" applyFill="1" applyBorder="1" applyAlignment="1">
      <alignment horizontal="left" vertical="center" wrapText="1"/>
    </xf>
    <xf numFmtId="164" fontId="13" fillId="1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4" fontId="3" fillId="12" borderId="5" xfId="0" applyNumberFormat="1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vertical="center" wrapText="1"/>
    </xf>
    <xf numFmtId="0" fontId="31" fillId="10" borderId="5" xfId="0" applyFont="1" applyFill="1" applyBorder="1" applyAlignment="1">
      <alignment vertical="center" wrapText="1"/>
    </xf>
    <xf numFmtId="49" fontId="37" fillId="0" borderId="5" xfId="0" applyNumberFormat="1" applyFont="1" applyBorder="1" applyAlignment="1">
      <alignment horizontal="center" vertical="center" wrapText="1"/>
    </xf>
    <xf numFmtId="49" fontId="38" fillId="0" borderId="5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right" vertical="center" wrapText="1"/>
    </xf>
    <xf numFmtId="0" fontId="28" fillId="10" borderId="5" xfId="0" applyFont="1" applyFill="1" applyBorder="1" applyAlignment="1">
      <alignment horizontal="left" vertical="center" wrapText="1"/>
    </xf>
    <xf numFmtId="0" fontId="28" fillId="10" borderId="5" xfId="0" quotePrefix="1" applyFont="1" applyFill="1" applyBorder="1" applyAlignment="1">
      <alignment horizontal="left" vertical="center"/>
    </xf>
    <xf numFmtId="0" fontId="29" fillId="10" borderId="5" xfId="0" quotePrefix="1" applyFont="1" applyFill="1" applyBorder="1" applyAlignment="1">
      <alignment horizontal="left" vertical="center"/>
    </xf>
    <xf numFmtId="0" fontId="29" fillId="10" borderId="5" xfId="0" applyFont="1" applyFill="1" applyBorder="1" applyAlignment="1">
      <alignment horizontal="left" vertical="center" wrapText="1"/>
    </xf>
    <xf numFmtId="0" fontId="29" fillId="10" borderId="5" xfId="0" quotePrefix="1" applyFont="1" applyFill="1" applyBorder="1" applyAlignment="1">
      <alignment horizontal="left" vertical="center" wrapText="1"/>
    </xf>
    <xf numFmtId="0" fontId="28" fillId="10" borderId="5" xfId="0" quotePrefix="1" applyFont="1" applyFill="1" applyBorder="1" applyAlignment="1">
      <alignment horizontal="left" vertical="center" wrapText="1"/>
    </xf>
    <xf numFmtId="164" fontId="28" fillId="10" borderId="5" xfId="0" quotePrefix="1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/>
    </xf>
    <xf numFmtId="166" fontId="26" fillId="2" borderId="5" xfId="0" applyNumberFormat="1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/>
    </xf>
    <xf numFmtId="49" fontId="41" fillId="0" borderId="5" xfId="0" applyNumberFormat="1" applyFont="1" applyBorder="1" applyAlignment="1">
      <alignment horizontal="center" vertical="center" wrapText="1"/>
    </xf>
    <xf numFmtId="0" fontId="0" fillId="0" borderId="0" xfId="0"/>
    <xf numFmtId="0" fontId="19" fillId="8" borderId="1" xfId="0" applyFont="1" applyFill="1" applyBorder="1" applyAlignment="1">
      <alignment horizontal="left" vertical="center" wrapText="1"/>
    </xf>
    <xf numFmtId="164" fontId="19" fillId="8" borderId="1" xfId="0" applyNumberFormat="1" applyFont="1" applyFill="1" applyBorder="1" applyAlignment="1">
      <alignment horizontal="center" vertical="center" wrapText="1"/>
    </xf>
    <xf numFmtId="164" fontId="20" fillId="8" borderId="1" xfId="0" applyNumberFormat="1" applyFont="1" applyFill="1" applyBorder="1" applyAlignment="1">
      <alignment horizontal="center" vertical="center"/>
    </xf>
    <xf numFmtId="2" fontId="17" fillId="8" borderId="5" xfId="0" applyNumberFormat="1" applyFont="1" applyFill="1" applyBorder="1" applyAlignment="1">
      <alignment horizontal="center" vertical="center"/>
    </xf>
    <xf numFmtId="0" fontId="19" fillId="8" borderId="1" xfId="1" applyFont="1" applyFill="1" applyBorder="1" applyAlignment="1">
      <alignment horizontal="left" vertical="center" wrapText="1"/>
    </xf>
    <xf numFmtId="164" fontId="22" fillId="8" borderId="1" xfId="1" applyNumberFormat="1" applyFont="1" applyFill="1" applyBorder="1" applyAlignment="1">
      <alignment horizontal="center" vertical="center" wrapText="1"/>
    </xf>
    <xf numFmtId="0" fontId="23" fillId="8" borderId="1" xfId="1" applyFont="1" applyFill="1" applyBorder="1" applyAlignment="1">
      <alignment horizontal="left" vertical="center" wrapText="1"/>
    </xf>
    <xf numFmtId="164" fontId="5" fillId="8" borderId="1" xfId="0" applyNumberFormat="1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left" vertical="center" wrapText="1"/>
    </xf>
    <xf numFmtId="0" fontId="15" fillId="8" borderId="5" xfId="0" quotePrefix="1" applyFont="1" applyFill="1" applyBorder="1" applyAlignment="1">
      <alignment horizontal="left" vertical="center"/>
    </xf>
    <xf numFmtId="0" fontId="16" fillId="8" borderId="5" xfId="0" applyFont="1" applyFill="1" applyBorder="1" applyAlignment="1">
      <alignment horizontal="left" vertical="center" wrapText="1"/>
    </xf>
    <xf numFmtId="164" fontId="15" fillId="8" borderId="5" xfId="0" applyNumberFormat="1" applyFont="1" applyFill="1" applyBorder="1" applyAlignment="1">
      <alignment horizontal="center" vertical="center" wrapText="1"/>
    </xf>
    <xf numFmtId="164" fontId="14" fillId="8" borderId="5" xfId="0" applyNumberFormat="1" applyFont="1" applyFill="1" applyBorder="1" applyAlignment="1">
      <alignment horizontal="center" vertical="center"/>
    </xf>
    <xf numFmtId="0" fontId="16" fillId="8" borderId="5" xfId="0" quotePrefix="1" applyFont="1" applyFill="1" applyBorder="1" applyAlignment="1">
      <alignment horizontal="left" vertical="center"/>
    </xf>
    <xf numFmtId="0" fontId="16" fillId="8" borderId="5" xfId="0" quotePrefix="1" applyFont="1" applyFill="1" applyBorder="1" applyAlignment="1">
      <alignment horizontal="left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/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/>
    <xf numFmtId="0" fontId="0" fillId="0" borderId="0" xfId="0" applyFill="1" applyBorder="1"/>
    <xf numFmtId="0" fontId="38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/>
    </xf>
    <xf numFmtId="0" fontId="8" fillId="8" borderId="5" xfId="0" applyFont="1" applyFill="1" applyBorder="1" applyAlignment="1">
      <alignment horizontal="center" vertical="center" wrapText="1"/>
    </xf>
    <xf numFmtId="0" fontId="28" fillId="10" borderId="5" xfId="0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 wrapText="1"/>
    </xf>
    <xf numFmtId="0" fontId="29" fillId="10" borderId="5" xfId="0" quotePrefix="1" applyFont="1" applyFill="1" applyBorder="1" applyAlignment="1">
      <alignment horizontal="center" vertical="center"/>
    </xf>
    <xf numFmtId="0" fontId="28" fillId="10" borderId="5" xfId="0" applyFont="1" applyFill="1" applyBorder="1" applyAlignment="1">
      <alignment horizontal="center" vertical="center"/>
    </xf>
    <xf numFmtId="0" fontId="28" fillId="10" borderId="5" xfId="0" applyFont="1" applyFill="1" applyBorder="1" applyAlignment="1">
      <alignment vertical="center" wrapText="1"/>
    </xf>
    <xf numFmtId="0" fontId="29" fillId="10" borderId="5" xfId="0" applyFont="1" applyFill="1" applyBorder="1" applyAlignment="1">
      <alignment vertical="center" wrapText="1"/>
    </xf>
    <xf numFmtId="0" fontId="29" fillId="8" borderId="5" xfId="0" applyFont="1" applyFill="1" applyBorder="1" applyAlignment="1">
      <alignment horizontal="center" vertical="center" wrapText="1"/>
    </xf>
    <xf numFmtId="0" fontId="29" fillId="8" borderId="5" xfId="0" applyFont="1" applyFill="1" applyBorder="1" applyAlignment="1">
      <alignment horizontal="left" vertical="center" wrapText="1"/>
    </xf>
    <xf numFmtId="164" fontId="28" fillId="8" borderId="5" xfId="0" applyNumberFormat="1" applyFont="1" applyFill="1" applyBorder="1" applyAlignment="1">
      <alignment horizontal="center" vertical="center" wrapText="1"/>
    </xf>
    <xf numFmtId="164" fontId="8" fillId="8" borderId="5" xfId="0" applyNumberFormat="1" applyFont="1" applyFill="1" applyBorder="1" applyAlignment="1">
      <alignment horizontal="center" vertical="center"/>
    </xf>
    <xf numFmtId="0" fontId="29" fillId="8" borderId="5" xfId="0" quotePrefix="1" applyFont="1" applyFill="1" applyBorder="1" applyAlignment="1">
      <alignment horizontal="center" vertical="center"/>
    </xf>
    <xf numFmtId="0" fontId="29" fillId="8" borderId="5" xfId="0" quotePrefix="1" applyFont="1" applyFill="1" applyBorder="1" applyAlignment="1">
      <alignment horizontal="left" vertical="center" wrapText="1"/>
    </xf>
    <xf numFmtId="0" fontId="36" fillId="8" borderId="5" xfId="0" applyFont="1" applyFill="1" applyBorder="1" applyAlignment="1">
      <alignment horizontal="center" vertical="center" wrapText="1"/>
    </xf>
    <xf numFmtId="49" fontId="29" fillId="10" borderId="5" xfId="0" quotePrefix="1" applyNumberFormat="1" applyFont="1" applyFill="1" applyBorder="1" applyAlignment="1">
      <alignment horizontal="center" vertical="center"/>
    </xf>
    <xf numFmtId="166" fontId="26" fillId="0" borderId="5" xfId="0" applyNumberFormat="1" applyFont="1" applyFill="1" applyBorder="1" applyAlignment="1">
      <alignment horizontal="center" vertical="center"/>
    </xf>
    <xf numFmtId="0" fontId="31" fillId="10" borderId="5" xfId="0" applyFont="1" applyFill="1" applyBorder="1" applyAlignment="1">
      <alignment horizontal="center" vertical="center" wrapText="1"/>
    </xf>
    <xf numFmtId="0" fontId="31" fillId="10" borderId="5" xfId="0" quotePrefix="1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3" fontId="46" fillId="0" borderId="5" xfId="0" applyNumberFormat="1" applyFont="1" applyBorder="1" applyAlignment="1">
      <alignment horizontal="left" vertical="center"/>
    </xf>
    <xf numFmtId="166" fontId="2" fillId="12" borderId="5" xfId="0" applyNumberFormat="1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164" fontId="13" fillId="8" borderId="5" xfId="0" applyNumberFormat="1" applyFont="1" applyFill="1" applyBorder="1" applyAlignment="1">
      <alignment horizontal="center" vertical="center"/>
    </xf>
    <xf numFmtId="166" fontId="2" fillId="8" borderId="5" xfId="0" applyNumberFormat="1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left" vertical="center" wrapText="1"/>
    </xf>
    <xf numFmtId="164" fontId="3" fillId="8" borderId="5" xfId="0" applyNumberFormat="1" applyFont="1" applyFill="1" applyBorder="1" applyAlignment="1">
      <alignment horizontal="center" vertical="center" wrapText="1"/>
    </xf>
    <xf numFmtId="164" fontId="3" fillId="8" borderId="5" xfId="0" applyNumberFormat="1" applyFont="1" applyFill="1" applyBorder="1" applyAlignment="1">
      <alignment horizontal="center" vertical="center"/>
    </xf>
    <xf numFmtId="49" fontId="29" fillId="10" borderId="5" xfId="0" applyNumberFormat="1" applyFont="1" applyFill="1" applyBorder="1" applyAlignment="1">
      <alignment horizontal="center" vertical="center" wrapText="1"/>
    </xf>
    <xf numFmtId="0" fontId="28" fillId="10" borderId="5" xfId="0" quotePrefix="1" applyFont="1" applyFill="1" applyBorder="1" applyAlignment="1">
      <alignment horizontal="center" vertical="center"/>
    </xf>
    <xf numFmtId="0" fontId="40" fillId="10" borderId="5" xfId="0" quotePrefix="1" applyFont="1" applyFill="1" applyBorder="1" applyAlignment="1">
      <alignment horizontal="center" vertical="center"/>
    </xf>
    <xf numFmtId="2" fontId="9" fillId="8" borderId="5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164" fontId="3" fillId="8" borderId="5" xfId="0" applyNumberFormat="1" applyFont="1" applyFill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0" fontId="50" fillId="0" borderId="0" xfId="0" applyFont="1" applyAlignment="1">
      <alignment horizontal="center" vertical="center" wrapText="1"/>
    </xf>
    <xf numFmtId="4" fontId="13" fillId="0" borderId="0" xfId="0" applyNumberFormat="1" applyFont="1"/>
    <xf numFmtId="0" fontId="48" fillId="0" borderId="0" xfId="0" quotePrefix="1" applyFont="1" applyAlignment="1">
      <alignment horizontal="center" vertical="center" wrapText="1"/>
    </xf>
    <xf numFmtId="4" fontId="3" fillId="0" borderId="5" xfId="0" applyNumberFormat="1" applyFont="1" applyBorder="1" applyAlignment="1">
      <alignment horizontal="right"/>
    </xf>
    <xf numFmtId="164" fontId="3" fillId="0" borderId="5" xfId="0" quotePrefix="1" applyNumberFormat="1" applyFont="1" applyFill="1" applyBorder="1" applyAlignment="1">
      <alignment horizontal="right"/>
    </xf>
    <xf numFmtId="4" fontId="3" fillId="0" borderId="5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center" vertical="center" wrapText="1"/>
    </xf>
    <xf numFmtId="4" fontId="3" fillId="8" borderId="5" xfId="0" applyNumberFormat="1" applyFont="1" applyFill="1" applyBorder="1" applyAlignment="1">
      <alignment horizontal="right"/>
    </xf>
    <xf numFmtId="3" fontId="5" fillId="15" borderId="3" xfId="0" applyNumberFormat="1" applyFont="1" applyFill="1" applyBorder="1" applyAlignment="1">
      <alignment horizontal="left" vertical="center"/>
    </xf>
    <xf numFmtId="165" fontId="5" fillId="16" borderId="3" xfId="0" applyNumberFormat="1" applyFont="1" applyFill="1" applyBorder="1" applyAlignment="1">
      <alignment horizontal="center" vertical="center"/>
    </xf>
    <xf numFmtId="2" fontId="9" fillId="16" borderId="5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2" fontId="9" fillId="17" borderId="5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Fill="1"/>
    <xf numFmtId="164" fontId="4" fillId="0" borderId="3" xfId="0" applyNumberFormat="1" applyFont="1" applyFill="1" applyBorder="1" applyAlignment="1">
      <alignment horizontal="center" vertical="center" wrapText="1"/>
    </xf>
    <xf numFmtId="2" fontId="9" fillId="18" borderId="5" xfId="0" applyNumberFormat="1" applyFont="1" applyFill="1" applyBorder="1" applyAlignment="1">
      <alignment horizontal="center" vertical="center"/>
    </xf>
    <xf numFmtId="3" fontId="5" fillId="15" borderId="2" xfId="0" applyNumberFormat="1" applyFont="1" applyFill="1" applyBorder="1" applyAlignment="1">
      <alignment horizontal="left" vertical="center"/>
    </xf>
    <xf numFmtId="164" fontId="4" fillId="15" borderId="2" xfId="0" applyNumberFormat="1" applyFont="1" applyFill="1" applyBorder="1" applyAlignment="1">
      <alignment horizontal="center" vertical="center" wrapText="1"/>
    </xf>
    <xf numFmtId="2" fontId="9" fillId="16" borderId="14" xfId="0" applyNumberFormat="1" applyFont="1" applyFill="1" applyBorder="1" applyAlignment="1">
      <alignment horizontal="center" vertical="center"/>
    </xf>
    <xf numFmtId="2" fontId="9" fillId="20" borderId="26" xfId="0" applyNumberFormat="1" applyFont="1" applyFill="1" applyBorder="1" applyAlignment="1">
      <alignment horizontal="center" vertical="center"/>
    </xf>
    <xf numFmtId="2" fontId="9" fillId="2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9" fillId="11" borderId="35" xfId="0" applyNumberFormat="1" applyFont="1" applyFill="1" applyBorder="1" applyAlignment="1">
      <alignment horizontal="center" vertical="center"/>
    </xf>
    <xf numFmtId="2" fontId="9" fillId="4" borderId="35" xfId="0" applyNumberFormat="1" applyFont="1" applyFill="1" applyBorder="1" applyAlignment="1">
      <alignment horizontal="center" vertical="center"/>
    </xf>
    <xf numFmtId="2" fontId="9" fillId="18" borderId="35" xfId="0" applyNumberFormat="1" applyFont="1" applyFill="1" applyBorder="1" applyAlignment="1">
      <alignment horizontal="center" vertical="center"/>
    </xf>
    <xf numFmtId="2" fontId="9" fillId="20" borderId="40" xfId="0" applyNumberFormat="1" applyFont="1" applyFill="1" applyBorder="1" applyAlignment="1">
      <alignment horizontal="center" vertical="center"/>
    </xf>
    <xf numFmtId="2" fontId="9" fillId="0" borderId="35" xfId="0" applyNumberFormat="1" applyFont="1" applyFill="1" applyBorder="1" applyAlignment="1">
      <alignment horizontal="center" vertical="center"/>
    </xf>
    <xf numFmtId="2" fontId="9" fillId="20" borderId="42" xfId="0" applyNumberFormat="1" applyFont="1" applyFill="1" applyBorder="1" applyAlignment="1">
      <alignment horizontal="center" vertical="center"/>
    </xf>
    <xf numFmtId="2" fontId="9" fillId="0" borderId="42" xfId="0" applyNumberFormat="1" applyFont="1" applyFill="1" applyBorder="1" applyAlignment="1">
      <alignment horizontal="center" vertical="center"/>
    </xf>
    <xf numFmtId="3" fontId="5" fillId="15" borderId="47" xfId="0" applyNumberFormat="1" applyFont="1" applyFill="1" applyBorder="1" applyAlignment="1">
      <alignment horizontal="left" vertical="center"/>
    </xf>
    <xf numFmtId="2" fontId="9" fillId="16" borderId="33" xfId="0" applyNumberFormat="1" applyFont="1" applyFill="1" applyBorder="1" applyAlignment="1">
      <alignment horizontal="center" vertical="center"/>
    </xf>
    <xf numFmtId="3" fontId="5" fillId="5" borderId="48" xfId="0" applyNumberFormat="1" applyFont="1" applyFill="1" applyBorder="1" applyAlignment="1">
      <alignment horizontal="left" vertical="center"/>
    </xf>
    <xf numFmtId="49" fontId="5" fillId="5" borderId="48" xfId="0" applyNumberFormat="1" applyFont="1" applyFill="1" applyBorder="1" applyAlignment="1">
      <alignment horizontal="left" vertical="center"/>
    </xf>
    <xf numFmtId="3" fontId="5" fillId="6" borderId="48" xfId="0" applyNumberFormat="1" applyFont="1" applyFill="1" applyBorder="1" applyAlignment="1">
      <alignment horizontal="left" vertical="center"/>
    </xf>
    <xf numFmtId="0" fontId="5" fillId="7" borderId="48" xfId="0" applyFont="1" applyFill="1" applyBorder="1" applyAlignment="1">
      <alignment horizontal="left" vertical="center"/>
    </xf>
    <xf numFmtId="2" fontId="9" fillId="8" borderId="35" xfId="0" applyNumberFormat="1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2" fontId="9" fillId="17" borderId="35" xfId="0" applyNumberFormat="1" applyFont="1" applyFill="1" applyBorder="1" applyAlignment="1">
      <alignment horizontal="center" vertical="center"/>
    </xf>
    <xf numFmtId="0" fontId="5" fillId="7" borderId="48" xfId="0" applyFont="1" applyFill="1" applyBorder="1" applyAlignment="1">
      <alignment horizontal="right" vertical="center"/>
    </xf>
    <xf numFmtId="0" fontId="5" fillId="8" borderId="48" xfId="0" applyFont="1" applyFill="1" applyBorder="1" applyAlignment="1">
      <alignment horizontal="left" vertical="center"/>
    </xf>
    <xf numFmtId="0" fontId="5" fillId="16" borderId="48" xfId="0" applyFont="1" applyFill="1" applyBorder="1" applyAlignment="1">
      <alignment horizontal="left" vertical="center"/>
    </xf>
    <xf numFmtId="2" fontId="9" fillId="16" borderId="35" xfId="0" applyNumberFormat="1" applyFont="1" applyFill="1" applyBorder="1" applyAlignment="1">
      <alignment horizontal="center" vertical="center"/>
    </xf>
    <xf numFmtId="3" fontId="5" fillId="15" borderId="48" xfId="0" applyNumberFormat="1" applyFont="1" applyFill="1" applyBorder="1" applyAlignment="1">
      <alignment horizontal="left" vertical="center"/>
    </xf>
    <xf numFmtId="0" fontId="5" fillId="9" borderId="48" xfId="0" applyFont="1" applyFill="1" applyBorder="1" applyAlignment="1">
      <alignment horizontal="center" vertical="center"/>
    </xf>
    <xf numFmtId="0" fontId="5" fillId="16" borderId="36" xfId="0" applyFont="1" applyFill="1" applyBorder="1" applyAlignment="1">
      <alignment horizontal="left" vertical="center" wrapText="1"/>
    </xf>
    <xf numFmtId="0" fontId="5" fillId="5" borderId="48" xfId="0" applyFont="1" applyFill="1" applyBorder="1" applyAlignment="1">
      <alignment horizontal="left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 wrapText="1"/>
    </xf>
    <xf numFmtId="165" fontId="5" fillId="10" borderId="50" xfId="0" applyNumberFormat="1" applyFont="1" applyFill="1" applyBorder="1" applyAlignment="1">
      <alignment horizontal="center" vertical="center"/>
    </xf>
    <xf numFmtId="2" fontId="9" fillId="0" borderId="51" xfId="0" applyNumberFormat="1" applyFont="1" applyFill="1" applyBorder="1" applyAlignment="1">
      <alignment horizontal="center" vertical="center"/>
    </xf>
    <xf numFmtId="2" fontId="9" fillId="0" borderId="5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8" fillId="21" borderId="5" xfId="0" applyFont="1" applyFill="1" applyBorder="1" applyAlignment="1">
      <alignment horizontal="center" vertical="center" wrapText="1"/>
    </xf>
    <xf numFmtId="0" fontId="8" fillId="21" borderId="35" xfId="0" applyFont="1" applyFill="1" applyBorder="1" applyAlignment="1">
      <alignment horizontal="center" vertical="center" wrapText="1"/>
    </xf>
    <xf numFmtId="2" fontId="9" fillId="21" borderId="23" xfId="0" applyNumberFormat="1" applyFont="1" applyFill="1" applyBorder="1" applyAlignment="1">
      <alignment horizontal="center" vertical="center"/>
    </xf>
    <xf numFmtId="2" fontId="9" fillId="21" borderId="46" xfId="0" applyNumberFormat="1" applyFont="1" applyFill="1" applyBorder="1" applyAlignment="1">
      <alignment horizontal="center" vertical="center"/>
    </xf>
    <xf numFmtId="164" fontId="8" fillId="21" borderId="23" xfId="0" applyNumberFormat="1" applyFont="1" applyFill="1" applyBorder="1" applyAlignment="1">
      <alignment horizontal="center" vertical="center" wrapText="1"/>
    </xf>
    <xf numFmtId="0" fontId="3" fillId="21" borderId="42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8" borderId="48" xfId="0" applyFont="1" applyFill="1" applyBorder="1" applyAlignment="1">
      <alignment horizontal="center" vertical="center"/>
    </xf>
    <xf numFmtId="0" fontId="5" fillId="11" borderId="48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left" vertical="center" wrapText="1"/>
    </xf>
    <xf numFmtId="165" fontId="5" fillId="11" borderId="3" xfId="0" applyNumberFormat="1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 wrapText="1"/>
    </xf>
    <xf numFmtId="164" fontId="56" fillId="13" borderId="5" xfId="0" applyNumberFormat="1" applyFont="1" applyFill="1" applyBorder="1" applyAlignment="1">
      <alignment horizontal="center" vertical="center" wrapText="1"/>
    </xf>
    <xf numFmtId="164" fontId="8" fillId="14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49" fontId="56" fillId="0" borderId="36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left" vertical="center"/>
    </xf>
    <xf numFmtId="3" fontId="9" fillId="0" borderId="3" xfId="0" applyNumberFormat="1" applyFont="1" applyFill="1" applyBorder="1" applyAlignment="1">
      <alignment horizontal="left" vertical="center"/>
    </xf>
    <xf numFmtId="3" fontId="28" fillId="0" borderId="3" xfId="0" applyNumberFormat="1" applyFont="1" applyFill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2" fontId="0" fillId="0" borderId="0" xfId="0" applyNumberFormat="1"/>
    <xf numFmtId="3" fontId="9" fillId="0" borderId="41" xfId="0" applyNumberFormat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164" fontId="9" fillId="18" borderId="3" xfId="0" applyNumberFormat="1" applyFont="1" applyFill="1" applyBorder="1" applyAlignment="1">
      <alignment horizontal="center" vertical="center" wrapText="1"/>
    </xf>
    <xf numFmtId="164" fontId="9" fillId="20" borderId="25" xfId="0" applyNumberFormat="1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left" vertical="center" wrapText="1"/>
    </xf>
    <xf numFmtId="165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2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164" fontId="27" fillId="10" borderId="5" xfId="0" applyNumberFormat="1" applyFont="1" applyFill="1" applyBorder="1" applyAlignment="1">
      <alignment vertical="center"/>
    </xf>
    <xf numFmtId="164" fontId="13" fillId="10" borderId="5" xfId="0" applyNumberFormat="1" applyFont="1" applyFill="1" applyBorder="1" applyAlignment="1">
      <alignment vertical="center"/>
    </xf>
    <xf numFmtId="164" fontId="12" fillId="0" borderId="5" xfId="0" applyNumberFormat="1" applyFont="1" applyBorder="1" applyAlignment="1">
      <alignment vertical="center"/>
    </xf>
    <xf numFmtId="0" fontId="55" fillId="0" borderId="6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7" xfId="0" applyFont="1" applyBorder="1" applyAlignment="1"/>
    <xf numFmtId="0" fontId="46" fillId="0" borderId="8" xfId="0" applyFont="1" applyBorder="1" applyAlignment="1"/>
    <xf numFmtId="0" fontId="49" fillId="8" borderId="5" xfId="0" quotePrefix="1" applyFont="1" applyFill="1" applyBorder="1" applyAlignment="1">
      <alignment horizontal="left" wrapText="1"/>
    </xf>
    <xf numFmtId="0" fontId="53" fillId="0" borderId="5" xfId="0" applyFont="1" applyFill="1" applyBorder="1" applyAlignment="1">
      <alignment horizontal="left" vertical="center" wrapText="1"/>
    </xf>
    <xf numFmtId="0" fontId="53" fillId="0" borderId="5" xfId="0" quotePrefix="1" applyFont="1" applyBorder="1" applyAlignment="1">
      <alignment horizontal="left" wrapText="1"/>
    </xf>
    <xf numFmtId="0" fontId="7" fillId="0" borderId="5" xfId="0" applyFont="1" applyBorder="1"/>
    <xf numFmtId="0" fontId="53" fillId="0" borderId="5" xfId="0" applyFont="1" applyBorder="1" applyAlignment="1">
      <alignment horizontal="left" vertical="center" wrapText="1"/>
    </xf>
    <xf numFmtId="0" fontId="49" fillId="8" borderId="6" xfId="0" quotePrefix="1" applyFont="1" applyFill="1" applyBorder="1" applyAlignment="1">
      <alignment horizontal="left" wrapText="1"/>
    </xf>
    <xf numFmtId="0" fontId="49" fillId="8" borderId="7" xfId="0" quotePrefix="1" applyFont="1" applyFill="1" applyBorder="1" applyAlignment="1">
      <alignment horizontal="left" wrapText="1"/>
    </xf>
    <xf numFmtId="0" fontId="49" fillId="8" borderId="8" xfId="0" quotePrefix="1" applyFont="1" applyFill="1" applyBorder="1" applyAlignment="1">
      <alignment horizontal="left" wrapText="1"/>
    </xf>
    <xf numFmtId="0" fontId="51" fillId="0" borderId="6" xfId="0" applyFont="1" applyBorder="1" applyAlignment="1">
      <alignment horizontal="left" vertical="center" wrapText="1"/>
    </xf>
    <xf numFmtId="0" fontId="51" fillId="0" borderId="7" xfId="0" applyFont="1" applyBorder="1" applyAlignment="1">
      <alignment horizontal="left" vertical="center" wrapText="1"/>
    </xf>
    <xf numFmtId="0" fontId="51" fillId="0" borderId="8" xfId="0" applyFont="1" applyBorder="1" applyAlignment="1">
      <alignment horizontal="left" vertical="center" wrapText="1"/>
    </xf>
    <xf numFmtId="0" fontId="51" fillId="0" borderId="5" xfId="0" applyFont="1" applyBorder="1" applyAlignment="1">
      <alignment horizontal="left" vertical="center" wrapText="1"/>
    </xf>
    <xf numFmtId="0" fontId="52" fillId="0" borderId="5" xfId="0" applyFont="1" applyBorder="1" applyAlignment="1">
      <alignment vertical="center" wrapText="1"/>
    </xf>
    <xf numFmtId="0" fontId="51" fillId="0" borderId="5" xfId="0" quotePrefix="1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31" fillId="0" borderId="5" xfId="0" applyFont="1" applyBorder="1" applyAlignment="1">
      <alignment vertical="center" wrapText="1"/>
    </xf>
    <xf numFmtId="0" fontId="31" fillId="0" borderId="5" xfId="0" applyFont="1" applyBorder="1" applyAlignment="1">
      <alignment vertical="center"/>
    </xf>
    <xf numFmtId="0" fontId="18" fillId="8" borderId="6" xfId="0" applyFont="1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8" fillId="0" borderId="5" xfId="0" quotePrefix="1" applyFont="1" applyBorder="1" applyAlignment="1">
      <alignment horizontal="left" vertical="center" wrapText="1"/>
    </xf>
    <xf numFmtId="0" fontId="18" fillId="0" borderId="5" xfId="0" quotePrefix="1" applyFont="1" applyBorder="1" applyAlignment="1">
      <alignment horizontal="left" vertical="center"/>
    </xf>
    <xf numFmtId="0" fontId="18" fillId="8" borderId="5" xfId="0" quotePrefix="1" applyFont="1" applyFill="1" applyBorder="1" applyAlignment="1">
      <alignment horizontal="left" vertical="center" wrapText="1"/>
    </xf>
    <xf numFmtId="0" fontId="31" fillId="8" borderId="5" xfId="0" applyFont="1" applyFill="1" applyBorder="1" applyAlignment="1">
      <alignment vertical="center" wrapText="1"/>
    </xf>
    <xf numFmtId="0" fontId="0" fillId="8" borderId="5" xfId="0" applyFill="1" applyBorder="1"/>
    <xf numFmtId="0" fontId="36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wrapText="1"/>
    </xf>
    <xf numFmtId="0" fontId="0" fillId="0" borderId="5" xfId="0" applyBorder="1" applyAlignment="1"/>
    <xf numFmtId="0" fontId="1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wrapText="1"/>
    </xf>
    <xf numFmtId="0" fontId="0" fillId="0" borderId="7" xfId="0" applyBorder="1" applyAlignment="1"/>
    <xf numFmtId="0" fontId="0" fillId="0" borderId="8" xfId="0" applyBorder="1" applyAlignment="1"/>
    <xf numFmtId="0" fontId="44" fillId="0" borderId="6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54" fillId="0" borderId="7" xfId="0" applyFont="1" applyBorder="1" applyAlignment="1">
      <alignment vertical="center" wrapText="1"/>
    </xf>
    <xf numFmtId="0" fontId="44" fillId="8" borderId="6" xfId="0" applyFont="1" applyFill="1" applyBorder="1" applyAlignment="1">
      <alignment horizontal="center" vertical="center" wrapText="1"/>
    </xf>
    <xf numFmtId="0" fontId="46" fillId="8" borderId="7" xfId="0" applyFont="1" applyFill="1" applyBorder="1" applyAlignment="1"/>
    <xf numFmtId="0" fontId="46" fillId="8" borderId="8" xfId="0" applyFont="1" applyFill="1" applyBorder="1" applyAlignment="1"/>
    <xf numFmtId="0" fontId="36" fillId="0" borderId="6" xfId="0" applyFont="1" applyBorder="1" applyAlignment="1">
      <alignment horizontal="center" vertical="center" wrapText="1"/>
    </xf>
    <xf numFmtId="0" fontId="45" fillId="0" borderId="7" xfId="0" applyFont="1" applyBorder="1" applyAlignment="1">
      <alignment wrapText="1"/>
    </xf>
    <xf numFmtId="0" fontId="45" fillId="0" borderId="8" xfId="0" applyFont="1" applyBorder="1" applyAlignment="1">
      <alignment wrapText="1"/>
    </xf>
    <xf numFmtId="0" fontId="18" fillId="8" borderId="5" xfId="0" applyFont="1" applyFill="1" applyBorder="1" applyAlignment="1">
      <alignment horizontal="left" vertical="center" wrapText="1"/>
    </xf>
    <xf numFmtId="0" fontId="31" fillId="8" borderId="5" xfId="0" applyFont="1" applyFill="1" applyBorder="1" applyAlignment="1">
      <alignment vertical="center"/>
    </xf>
    <xf numFmtId="49" fontId="36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7" xfId="0" applyFont="1" applyBorder="1" applyAlignment="1"/>
    <xf numFmtId="0" fontId="24" fillId="0" borderId="8" xfId="0" applyFont="1" applyBorder="1" applyAlignment="1"/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32" fillId="8" borderId="7" xfId="0" applyFont="1" applyFill="1" applyBorder="1" applyAlignment="1">
      <alignment vertical="center" wrapText="1"/>
    </xf>
    <xf numFmtId="0" fontId="24" fillId="8" borderId="7" xfId="0" applyFont="1" applyFill="1" applyBorder="1" applyAlignment="1"/>
    <xf numFmtId="0" fontId="24" fillId="8" borderId="8" xfId="0" applyFont="1" applyFill="1" applyBorder="1" applyAlignment="1"/>
    <xf numFmtId="0" fontId="1" fillId="0" borderId="7" xfId="0" applyFont="1" applyBorder="1" applyAlignment="1">
      <alignment horizontal="center" vertical="center" wrapText="1"/>
    </xf>
    <xf numFmtId="0" fontId="32" fillId="0" borderId="7" xfId="0" applyFont="1" applyBorder="1" applyAlignment="1">
      <alignment vertical="center" wrapText="1"/>
    </xf>
    <xf numFmtId="0" fontId="24" fillId="8" borderId="7" xfId="0" applyFont="1" applyFill="1" applyBorder="1" applyAlignment="1">
      <alignment wrapText="1"/>
    </xf>
    <xf numFmtId="49" fontId="36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3" fontId="6" fillId="9" borderId="6" xfId="0" applyNumberFormat="1" applyFont="1" applyFill="1" applyBorder="1" applyAlignment="1">
      <alignment horizontal="center" vertical="center" wrapText="1"/>
    </xf>
    <xf numFmtId="3" fontId="6" fillId="9" borderId="7" xfId="0" applyNumberFormat="1" applyFont="1" applyFill="1" applyBorder="1" applyAlignment="1">
      <alignment horizontal="center" vertical="center" wrapText="1"/>
    </xf>
    <xf numFmtId="3" fontId="6" fillId="9" borderId="8" xfId="0" applyNumberFormat="1" applyFont="1" applyFill="1" applyBorder="1" applyAlignment="1">
      <alignment horizontal="center" vertical="center" wrapText="1"/>
    </xf>
    <xf numFmtId="0" fontId="41" fillId="14" borderId="5" xfId="0" applyFont="1" applyFill="1" applyBorder="1" applyAlignment="1">
      <alignment horizontal="center" vertical="center" wrapText="1"/>
    </xf>
    <xf numFmtId="0" fontId="56" fillId="14" borderId="5" xfId="0" applyFont="1" applyFill="1" applyBorder="1" applyAlignment="1">
      <alignment horizontal="center" vertical="center"/>
    </xf>
    <xf numFmtId="3" fontId="34" fillId="9" borderId="6" xfId="0" applyNumberFormat="1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0" fillId="2" borderId="6" xfId="0" applyFill="1" applyBorder="1" applyAlignment="1"/>
    <xf numFmtId="3" fontId="34" fillId="13" borderId="6" xfId="0" applyNumberFormat="1" applyFont="1" applyFill="1" applyBorder="1" applyAlignment="1">
      <alignment horizontal="center" vertical="center" wrapText="1"/>
    </xf>
    <xf numFmtId="0" fontId="35" fillId="14" borderId="7" xfId="0" applyFont="1" applyFill="1" applyBorder="1" applyAlignment="1">
      <alignment horizontal="center" vertical="center" wrapText="1"/>
    </xf>
    <xf numFmtId="0" fontId="0" fillId="14" borderId="8" xfId="0" applyFill="1" applyBorder="1" applyAlignment="1"/>
    <xf numFmtId="0" fontId="1" fillId="0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/>
    <xf numFmtId="0" fontId="24" fillId="8" borderId="5" xfId="0" applyFont="1" applyFill="1" applyBorder="1" applyAlignment="1"/>
    <xf numFmtId="0" fontId="3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4" fillId="8" borderId="5" xfId="0" applyFont="1" applyFill="1" applyBorder="1" applyAlignment="1">
      <alignment horizontal="center" vertical="center" wrapText="1"/>
    </xf>
    <xf numFmtId="0" fontId="46" fillId="8" borderId="5" xfId="0" applyFont="1" applyFill="1" applyBorder="1" applyAlignment="1">
      <alignment horizontal="center" vertical="center" wrapText="1"/>
    </xf>
    <xf numFmtId="0" fontId="46" fillId="8" borderId="5" xfId="0" applyFont="1" applyFill="1" applyBorder="1" applyAlignment="1"/>
    <xf numFmtId="0" fontId="46" fillId="0" borderId="5" xfId="0" applyFont="1" applyBorder="1" applyAlignment="1"/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/>
    <xf numFmtId="0" fontId="1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/>
    <xf numFmtId="0" fontId="9" fillId="20" borderId="39" xfId="0" applyFont="1" applyFill="1" applyBorder="1" applyAlignment="1">
      <alignment horizontal="center" vertical="center" wrapText="1"/>
    </xf>
    <xf numFmtId="0" fontId="9" fillId="20" borderId="24" xfId="0" applyFont="1" applyFill="1" applyBorder="1" applyAlignment="1">
      <alignment horizontal="center" vertical="center" wrapText="1"/>
    </xf>
    <xf numFmtId="0" fontId="2" fillId="21" borderId="34" xfId="0" applyFont="1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18" borderId="34" xfId="0" applyFont="1" applyFill="1" applyBorder="1" applyAlignment="1">
      <alignment horizontal="center" vertical="center" wrapText="1"/>
    </xf>
    <xf numFmtId="0" fontId="26" fillId="18" borderId="1" xfId="0" applyFont="1" applyFill="1" applyBorder="1" applyAlignment="1">
      <alignment horizontal="center" vertical="center" wrapText="1"/>
    </xf>
    <xf numFmtId="0" fontId="25" fillId="21" borderId="1" xfId="0" applyFont="1" applyFill="1" applyBorder="1" applyAlignment="1">
      <alignment horizontal="center" vertical="center" wrapText="1"/>
    </xf>
    <xf numFmtId="0" fontId="9" fillId="21" borderId="45" xfId="0" applyFont="1" applyFill="1" applyBorder="1" applyAlignment="1">
      <alignment horizontal="center" vertical="center" wrapText="1"/>
    </xf>
    <xf numFmtId="0" fontId="26" fillId="21" borderId="22" xfId="0" applyFont="1" applyFill="1" applyBorder="1" applyAlignment="1">
      <alignment horizontal="center" vertical="center" wrapText="1"/>
    </xf>
    <xf numFmtId="0" fontId="9" fillId="20" borderId="34" xfId="0" applyFont="1" applyFill="1" applyBorder="1" applyAlignment="1">
      <alignment horizontal="center" vertical="center" wrapText="1"/>
    </xf>
    <xf numFmtId="0" fontId="26" fillId="20" borderId="1" xfId="0" applyFont="1" applyFill="1" applyBorder="1" applyAlignment="1">
      <alignment horizontal="center" vertical="center" wrapText="1"/>
    </xf>
    <xf numFmtId="0" fontId="9" fillId="19" borderId="37" xfId="0" applyFont="1" applyFill="1" applyBorder="1" applyAlignment="1">
      <alignment horizontal="center" vertical="center" wrapText="1"/>
    </xf>
    <xf numFmtId="0" fontId="26" fillId="19" borderId="0" xfId="0" applyFont="1" applyFill="1" applyBorder="1" applyAlignment="1">
      <alignment horizontal="center" vertical="center"/>
    </xf>
    <xf numFmtId="0" fontId="26" fillId="19" borderId="38" xfId="0" applyFont="1" applyFill="1" applyBorder="1" applyAlignment="1">
      <alignment horizontal="center" vertical="center"/>
    </xf>
    <xf numFmtId="0" fontId="2" fillId="19" borderId="37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19" borderId="0" xfId="0" applyFill="1" applyBorder="1" applyAlignment="1">
      <alignment horizontal="center" vertical="center"/>
    </xf>
    <xf numFmtId="0" fontId="0" fillId="19" borderId="38" xfId="0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</cellXfs>
  <cellStyles count="2">
    <cellStyle name="Normalno" xfId="0" builtinId="0"/>
    <cellStyle name="Normalno 2" xfId="1" xr:uid="{DE569CDB-05D4-46D0-A8B4-C2B6A29819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81AE-DB50-4053-A9A4-153C27B0D3D8}">
  <sheetPr>
    <pageSetUpPr fitToPage="1"/>
  </sheetPr>
  <dimension ref="A1:L30"/>
  <sheetViews>
    <sheetView workbookViewId="0">
      <selection activeCell="G18" sqref="G18"/>
    </sheetView>
  </sheetViews>
  <sheetFormatPr defaultRowHeight="14.4"/>
  <cols>
    <col min="5" max="5" width="11.88671875" customWidth="1"/>
    <col min="6" max="9" width="11.6640625" bestFit="1" customWidth="1"/>
    <col min="10" max="10" width="11.77734375" customWidth="1"/>
  </cols>
  <sheetData>
    <row r="1" spans="1:12" ht="16.2" thickBot="1">
      <c r="A1" s="243" t="s">
        <v>0</v>
      </c>
      <c r="B1" s="244"/>
      <c r="C1" s="245"/>
      <c r="D1" s="245"/>
      <c r="E1" s="245"/>
      <c r="F1" s="245"/>
      <c r="G1" s="245"/>
      <c r="H1" s="245"/>
      <c r="I1" s="245"/>
      <c r="J1" s="245"/>
      <c r="K1" s="245"/>
      <c r="L1" s="246"/>
    </row>
    <row r="2" spans="1:12" ht="16.2" thickBot="1">
      <c r="A2" s="281" t="s">
        <v>227</v>
      </c>
      <c r="B2" s="282"/>
      <c r="C2" s="282"/>
      <c r="D2" s="282"/>
      <c r="E2" s="282"/>
      <c r="F2" s="282"/>
      <c r="G2" s="282"/>
      <c r="H2" s="282"/>
      <c r="I2" s="245"/>
      <c r="J2" s="245"/>
      <c r="K2" s="245"/>
      <c r="L2" s="246"/>
    </row>
    <row r="3" spans="1:12" ht="16.2" thickBot="1">
      <c r="A3" s="284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6"/>
    </row>
    <row r="4" spans="1:12" ht="16.2" thickBot="1">
      <c r="A4" s="281" t="s">
        <v>93</v>
      </c>
      <c r="B4" s="282"/>
      <c r="C4" s="282"/>
      <c r="D4" s="282"/>
      <c r="E4" s="282"/>
      <c r="F4" s="282"/>
      <c r="G4" s="283"/>
      <c r="H4" s="283"/>
      <c r="I4" s="245"/>
      <c r="J4" s="245"/>
      <c r="K4" s="245"/>
      <c r="L4" s="246"/>
    </row>
    <row r="5" spans="1:12" ht="16.2" thickBot="1">
      <c r="A5" s="284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6"/>
    </row>
    <row r="6" spans="1:12" ht="16.2" thickBot="1">
      <c r="A6" s="277" t="s">
        <v>207</v>
      </c>
      <c r="B6" s="278"/>
      <c r="C6" s="278"/>
      <c r="D6" s="278"/>
      <c r="E6" s="278"/>
      <c r="F6" s="278"/>
      <c r="G6" s="278"/>
      <c r="H6" s="278"/>
      <c r="I6" s="279"/>
      <c r="J6" s="279"/>
      <c r="K6" s="279"/>
      <c r="L6" s="280"/>
    </row>
    <row r="7" spans="1:12" ht="15" thickBot="1">
      <c r="A7" s="287">
        <v>1</v>
      </c>
      <c r="B7" s="288"/>
      <c r="C7" s="288"/>
      <c r="D7" s="288"/>
      <c r="E7" s="289"/>
      <c r="F7" s="59">
        <v>2</v>
      </c>
      <c r="G7" s="59" t="s">
        <v>182</v>
      </c>
      <c r="H7" s="59" t="s">
        <v>183</v>
      </c>
      <c r="I7" s="59" t="s">
        <v>184</v>
      </c>
      <c r="J7" s="60" t="s">
        <v>185</v>
      </c>
      <c r="K7" s="60" t="s">
        <v>90</v>
      </c>
      <c r="L7" s="60" t="s">
        <v>200</v>
      </c>
    </row>
    <row r="8" spans="1:12" ht="27" thickBot="1">
      <c r="A8" s="247"/>
      <c r="B8" s="271"/>
      <c r="C8" s="271"/>
      <c r="D8" s="271"/>
      <c r="E8" s="271"/>
      <c r="F8" s="73" t="s">
        <v>224</v>
      </c>
      <c r="G8" s="130" t="s">
        <v>238</v>
      </c>
      <c r="H8" s="73" t="s">
        <v>225</v>
      </c>
      <c r="I8" s="73" t="s">
        <v>2</v>
      </c>
      <c r="J8" s="73" t="s">
        <v>226</v>
      </c>
      <c r="K8" s="106" t="s">
        <v>92</v>
      </c>
      <c r="L8" s="106" t="s">
        <v>92</v>
      </c>
    </row>
    <row r="9" spans="1:12" ht="15" thickBot="1">
      <c r="A9" s="290" t="s">
        <v>208</v>
      </c>
      <c r="B9" s="270"/>
      <c r="C9" s="270"/>
      <c r="D9" s="270"/>
      <c r="E9" s="291"/>
      <c r="F9" s="142">
        <f>SUM(F10+0)</f>
        <v>779663.13000000012</v>
      </c>
      <c r="G9" s="142">
        <f>SUM(G10+0)</f>
        <v>885989.95000000007</v>
      </c>
      <c r="H9" s="142">
        <f t="shared" ref="H9:J9" si="0">SUM(H10+0)</f>
        <v>891277.28</v>
      </c>
      <c r="I9" s="142">
        <f t="shared" si="0"/>
        <v>878985.85000000009</v>
      </c>
      <c r="J9" s="142">
        <f t="shared" si="0"/>
        <v>843727.77</v>
      </c>
      <c r="K9" s="151">
        <f>H9/F9*100</f>
        <v>114.31568913615293</v>
      </c>
      <c r="L9" s="151">
        <f>H9/G9*100</f>
        <v>100.59677087759292</v>
      </c>
    </row>
    <row r="10" spans="1:12" ht="15" thickBot="1">
      <c r="A10" s="261" t="s">
        <v>209</v>
      </c>
      <c r="B10" s="262"/>
      <c r="C10" s="262"/>
      <c r="D10" s="262"/>
      <c r="E10" s="263"/>
      <c r="F10" s="143">
        <f>'RAČUN R I P PO EKONOMSOJ KL.'!D9+0</f>
        <v>779663.13000000012</v>
      </c>
      <c r="G10" s="143">
        <f>'RAČUN R I P PO EKONOMSOJ KL.'!E9+0</f>
        <v>885989.95000000007</v>
      </c>
      <c r="H10" s="143">
        <f>'RAČUN R I P PO EKONOMSOJ KL.'!F9+0</f>
        <v>891277.28</v>
      </c>
      <c r="I10" s="143">
        <f>'RAČUN R I P PO EKONOMSOJ KL.'!G9+0</f>
        <v>878985.85000000009</v>
      </c>
      <c r="J10" s="143">
        <f>'RAČUN R I P PO EKONOMSOJ KL.'!H9+0</f>
        <v>843727.77</v>
      </c>
      <c r="K10" s="149">
        <f t="shared" ref="K10:K14" si="1">H10/F10*100</f>
        <v>114.31568913615293</v>
      </c>
      <c r="L10" s="149">
        <f t="shared" ref="L10:L14" si="2">H10/G10*100</f>
        <v>100.59677087759292</v>
      </c>
    </row>
    <row r="11" spans="1:12" ht="15" thickBot="1">
      <c r="A11" s="264" t="s">
        <v>210</v>
      </c>
      <c r="B11" s="265"/>
      <c r="C11" s="265"/>
      <c r="D11" s="265"/>
      <c r="E11" s="266"/>
      <c r="F11" s="142">
        <f>SUM(F12:F13)</f>
        <v>783639.19000000006</v>
      </c>
      <c r="G11" s="142">
        <f>SUM(G12:G13)</f>
        <v>886442.99000000011</v>
      </c>
      <c r="H11" s="142">
        <f>SUM(H12:H13)</f>
        <v>891277.27999999991</v>
      </c>
      <c r="I11" s="142">
        <f>SUM(I12:I13)</f>
        <v>878985.85</v>
      </c>
      <c r="J11" s="142">
        <f>SUM(J12:J13)</f>
        <v>843727.77</v>
      </c>
      <c r="K11" s="151">
        <f t="shared" si="1"/>
        <v>113.73566960069977</v>
      </c>
      <c r="L11" s="151">
        <f t="shared" si="2"/>
        <v>100.5453582525369</v>
      </c>
    </row>
    <row r="12" spans="1:12" ht="15" thickBot="1">
      <c r="A12" s="267" t="s">
        <v>211</v>
      </c>
      <c r="B12" s="262"/>
      <c r="C12" s="262"/>
      <c r="D12" s="262"/>
      <c r="E12" s="262"/>
      <c r="F12" s="143">
        <f>'RAČUN R I P PO EKONOMSOJ KL.'!D21+0</f>
        <v>776274.63</v>
      </c>
      <c r="G12" s="143">
        <f>'RAČUN R I P PO EKONOMSOJ KL.'!E21+0</f>
        <v>876204.24000000011</v>
      </c>
      <c r="H12" s="143">
        <f>'RAČUN R I P PO EKONOMSOJ KL.'!F21+0</f>
        <v>882877.27999999991</v>
      </c>
      <c r="I12" s="143">
        <f>'RAČUN R I P PO EKONOMSOJ KL.'!G21+0</f>
        <v>870585.85</v>
      </c>
      <c r="J12" s="143">
        <f>'RAČUN R I P PO EKONOMSOJ KL.'!H21+0</f>
        <v>835327.77</v>
      </c>
      <c r="K12" s="149">
        <f t="shared" si="1"/>
        <v>113.73259486787555</v>
      </c>
      <c r="L12" s="149">
        <f t="shared" si="2"/>
        <v>100.76158499301484</v>
      </c>
    </row>
    <row r="13" spans="1:12" ht="15" thickBot="1">
      <c r="A13" s="268" t="s">
        <v>212</v>
      </c>
      <c r="B13" s="263"/>
      <c r="C13" s="263"/>
      <c r="D13" s="263"/>
      <c r="E13" s="263"/>
      <c r="F13" s="143">
        <f>'RAČUN R I P PO EKONOMSOJ KL.'!D26+0</f>
        <v>7364.56</v>
      </c>
      <c r="G13" s="143">
        <f>'RAČUN R I P PO EKONOMSOJ KL.'!E26+0</f>
        <v>10238.75</v>
      </c>
      <c r="H13" s="143">
        <f>'RAČUN R I P PO EKONOMSOJ KL.'!F26+0</f>
        <v>8400</v>
      </c>
      <c r="I13" s="143">
        <f>'RAČUN R I P PO EKONOMSOJ KL.'!G26+0</f>
        <v>8400</v>
      </c>
      <c r="J13" s="143">
        <f>'RAČUN R I P PO EKONOMSOJ KL.'!H26+0</f>
        <v>8400</v>
      </c>
      <c r="K13" s="149">
        <f t="shared" si="1"/>
        <v>114.05976731807466</v>
      </c>
      <c r="L13" s="149">
        <f t="shared" si="2"/>
        <v>82.041264802832387</v>
      </c>
    </row>
    <row r="14" spans="1:12" ht="15" thickBot="1">
      <c r="A14" s="269" t="s">
        <v>213</v>
      </c>
      <c r="B14" s="270"/>
      <c r="C14" s="270"/>
      <c r="D14" s="270"/>
      <c r="E14" s="270"/>
      <c r="F14" s="142">
        <f>SUM(F9-F11)</f>
        <v>-3976.0599999999395</v>
      </c>
      <c r="G14" s="142">
        <f>SUM(G9-G11)</f>
        <v>-453.04000000003725</v>
      </c>
      <c r="H14" s="142">
        <v>0</v>
      </c>
      <c r="I14" s="142">
        <f>I9-I11</f>
        <v>0</v>
      </c>
      <c r="J14" s="142">
        <f>J9-J11</f>
        <v>0</v>
      </c>
      <c r="K14" s="151">
        <f t="shared" si="1"/>
        <v>0</v>
      </c>
      <c r="L14" s="151">
        <f t="shared" si="2"/>
        <v>0</v>
      </c>
    </row>
    <row r="15" spans="1:12" ht="18" thickBot="1">
      <c r="A15" s="141"/>
      <c r="B15" s="144"/>
      <c r="C15" s="144"/>
      <c r="D15" s="144"/>
      <c r="E15" s="144"/>
      <c r="F15" s="145"/>
      <c r="G15" s="145"/>
      <c r="H15" s="145"/>
      <c r="I15" s="76"/>
    </row>
    <row r="16" spans="1:12" ht="16.2" thickBot="1">
      <c r="A16" s="277" t="s">
        <v>214</v>
      </c>
      <c r="B16" s="278"/>
      <c r="C16" s="278"/>
      <c r="D16" s="278"/>
      <c r="E16" s="278"/>
      <c r="F16" s="278"/>
      <c r="G16" s="278"/>
      <c r="H16" s="278"/>
      <c r="I16" s="279"/>
      <c r="J16" s="279"/>
      <c r="K16" s="279"/>
      <c r="L16" s="280"/>
    </row>
    <row r="17" spans="1:12" ht="15" customHeight="1" thickBot="1">
      <c r="A17" s="287">
        <v>1</v>
      </c>
      <c r="B17" s="288"/>
      <c r="C17" s="288"/>
      <c r="D17" s="288"/>
      <c r="E17" s="289"/>
      <c r="F17" s="59">
        <v>2</v>
      </c>
      <c r="G17" s="59" t="s">
        <v>182</v>
      </c>
      <c r="H17" s="59" t="s">
        <v>183</v>
      </c>
      <c r="I17" s="59" t="s">
        <v>184</v>
      </c>
      <c r="J17" s="60" t="s">
        <v>185</v>
      </c>
      <c r="K17" s="60" t="s">
        <v>90</v>
      </c>
      <c r="L17" s="60" t="s">
        <v>200</v>
      </c>
    </row>
    <row r="18" spans="1:12" ht="27" thickBot="1">
      <c r="A18" s="252"/>
      <c r="B18" s="253"/>
      <c r="C18" s="253"/>
      <c r="D18" s="253"/>
      <c r="E18" s="254"/>
      <c r="F18" s="73" t="s">
        <v>224</v>
      </c>
      <c r="G18" s="130" t="s">
        <v>238</v>
      </c>
      <c r="H18" s="73" t="s">
        <v>225</v>
      </c>
      <c r="I18" s="73" t="s">
        <v>2</v>
      </c>
      <c r="J18" s="73" t="s">
        <v>226</v>
      </c>
      <c r="K18" s="106" t="s">
        <v>92</v>
      </c>
      <c r="L18" s="106" t="s">
        <v>92</v>
      </c>
    </row>
    <row r="19" spans="1:12" ht="15" thickBot="1">
      <c r="A19" s="255" t="s">
        <v>215</v>
      </c>
      <c r="B19" s="256"/>
      <c r="C19" s="256"/>
      <c r="D19" s="256"/>
      <c r="E19" s="257"/>
      <c r="F19" s="143">
        <v>0</v>
      </c>
      <c r="G19" s="143">
        <v>0</v>
      </c>
      <c r="H19" s="143">
        <v>0</v>
      </c>
      <c r="I19" s="143">
        <v>0</v>
      </c>
      <c r="J19" s="143">
        <v>0</v>
      </c>
      <c r="K19" s="147">
        <v>0</v>
      </c>
      <c r="L19" s="147">
        <v>0</v>
      </c>
    </row>
    <row r="20" spans="1:12" ht="25.2" customHeight="1" thickBot="1">
      <c r="A20" s="258" t="s">
        <v>216</v>
      </c>
      <c r="B20" s="259"/>
      <c r="C20" s="259"/>
      <c r="D20" s="259"/>
      <c r="E20" s="259"/>
      <c r="F20" s="143">
        <v>0</v>
      </c>
      <c r="G20" s="143">
        <v>0</v>
      </c>
      <c r="H20" s="143">
        <v>0</v>
      </c>
      <c r="I20" s="143">
        <v>0</v>
      </c>
      <c r="J20" s="143">
        <v>0</v>
      </c>
      <c r="K20" s="147">
        <v>0</v>
      </c>
      <c r="L20" s="147">
        <v>0</v>
      </c>
    </row>
    <row r="21" spans="1:12" ht="15" thickBot="1">
      <c r="A21" s="260" t="s">
        <v>217</v>
      </c>
      <c r="B21" s="259"/>
      <c r="C21" s="259"/>
      <c r="D21" s="259"/>
      <c r="E21" s="259"/>
      <c r="F21" s="143">
        <v>0</v>
      </c>
      <c r="G21" s="143">
        <v>0</v>
      </c>
      <c r="H21" s="143">
        <v>0</v>
      </c>
      <c r="I21" s="143">
        <v>0</v>
      </c>
      <c r="J21" s="143">
        <v>0</v>
      </c>
      <c r="K21" s="147">
        <v>0</v>
      </c>
      <c r="L21" s="147">
        <v>0</v>
      </c>
    </row>
    <row r="22" spans="1:12" ht="15" thickBot="1">
      <c r="A22" s="260" t="s">
        <v>218</v>
      </c>
      <c r="B22" s="259"/>
      <c r="C22" s="259"/>
      <c r="D22" s="259"/>
      <c r="E22" s="259"/>
      <c r="F22" s="143">
        <v>0</v>
      </c>
      <c r="G22" s="143">
        <v>0</v>
      </c>
      <c r="H22" s="143">
        <v>0</v>
      </c>
      <c r="I22" s="143">
        <v>0</v>
      </c>
      <c r="J22" s="143">
        <v>0</v>
      </c>
      <c r="K22" s="147">
        <v>0</v>
      </c>
      <c r="L22" s="147">
        <v>0</v>
      </c>
    </row>
    <row r="23" spans="1:12" ht="18" thickBot="1">
      <c r="A23" s="146"/>
      <c r="B23" s="144"/>
      <c r="C23" s="144"/>
      <c r="D23" s="144"/>
      <c r="E23" s="144"/>
      <c r="F23" s="145"/>
      <c r="G23" s="145"/>
      <c r="H23" s="145"/>
      <c r="I23" s="76"/>
    </row>
    <row r="24" spans="1:12" ht="16.2" thickBot="1">
      <c r="A24" s="274" t="s">
        <v>219</v>
      </c>
      <c r="B24" s="275"/>
      <c r="C24" s="275"/>
      <c r="D24" s="275"/>
      <c r="E24" s="275"/>
      <c r="F24" s="275"/>
      <c r="G24" s="275"/>
      <c r="H24" s="275"/>
      <c r="I24" s="276"/>
      <c r="J24" s="276"/>
      <c r="K24" s="276"/>
      <c r="L24" s="276"/>
    </row>
    <row r="25" spans="1:12" ht="15" thickBot="1">
      <c r="A25" s="272">
        <v>1</v>
      </c>
      <c r="B25" s="273"/>
      <c r="C25" s="273"/>
      <c r="D25" s="273"/>
      <c r="E25" s="273"/>
      <c r="F25" s="59">
        <v>2</v>
      </c>
      <c r="G25" s="59" t="s">
        <v>182</v>
      </c>
      <c r="H25" s="59" t="s">
        <v>183</v>
      </c>
      <c r="I25" s="59" t="s">
        <v>184</v>
      </c>
      <c r="J25" s="60" t="s">
        <v>185</v>
      </c>
      <c r="K25" s="60" t="s">
        <v>90</v>
      </c>
      <c r="L25" s="60" t="s">
        <v>200</v>
      </c>
    </row>
    <row r="26" spans="1:12" ht="27" thickBot="1">
      <c r="A26" s="247"/>
      <c r="B26" s="247"/>
      <c r="C26" s="247"/>
      <c r="D26" s="247"/>
      <c r="E26" s="247"/>
      <c r="F26" s="73" t="s">
        <v>224</v>
      </c>
      <c r="G26" s="130" t="s">
        <v>238</v>
      </c>
      <c r="H26" s="73" t="s">
        <v>225</v>
      </c>
      <c r="I26" s="73" t="s">
        <v>2</v>
      </c>
      <c r="J26" s="73" t="s">
        <v>226</v>
      </c>
      <c r="K26" s="106" t="s">
        <v>92</v>
      </c>
      <c r="L26" s="106" t="s">
        <v>92</v>
      </c>
    </row>
    <row r="27" spans="1:12" ht="15" thickBot="1">
      <c r="A27" s="248" t="s">
        <v>220</v>
      </c>
      <c r="B27" s="248"/>
      <c r="C27" s="248"/>
      <c r="D27" s="248"/>
      <c r="E27" s="248"/>
      <c r="F27" s="150" t="s">
        <v>223</v>
      </c>
      <c r="G27" s="148">
        <v>-453.04</v>
      </c>
      <c r="H27" s="148">
        <v>0</v>
      </c>
      <c r="I27" s="148">
        <v>0</v>
      </c>
      <c r="J27" s="148">
        <v>0</v>
      </c>
      <c r="K27" s="149">
        <v>0</v>
      </c>
      <c r="L27" s="147">
        <v>0</v>
      </c>
    </row>
    <row r="28" spans="1:12" ht="21" customHeight="1" thickBot="1">
      <c r="A28" s="249" t="s">
        <v>221</v>
      </c>
      <c r="B28" s="250"/>
      <c r="C28" s="250"/>
      <c r="D28" s="250"/>
      <c r="E28" s="250"/>
      <c r="F28" s="150" t="s">
        <v>223</v>
      </c>
      <c r="G28" s="148">
        <v>0</v>
      </c>
      <c r="H28" s="148">
        <v>0</v>
      </c>
      <c r="I28" s="148">
        <v>0</v>
      </c>
      <c r="J28" s="148">
        <v>0</v>
      </c>
      <c r="K28" s="149">
        <v>0</v>
      </c>
      <c r="L28" s="147">
        <v>0</v>
      </c>
    </row>
    <row r="29" spans="1:12" ht="37.200000000000003" customHeight="1" thickBot="1">
      <c r="A29" s="251" t="s">
        <v>222</v>
      </c>
      <c r="B29" s="251"/>
      <c r="C29" s="251"/>
      <c r="D29" s="251"/>
      <c r="E29" s="251"/>
      <c r="F29" s="150" t="s">
        <v>223</v>
      </c>
      <c r="G29" s="148">
        <v>-453.04</v>
      </c>
      <c r="H29" s="148">
        <v>0</v>
      </c>
      <c r="I29" s="148">
        <v>0</v>
      </c>
      <c r="J29" s="148">
        <v>0</v>
      </c>
      <c r="K29" s="149">
        <v>0</v>
      </c>
      <c r="L29" s="147">
        <v>0</v>
      </c>
    </row>
    <row r="30" spans="1:12" ht="42.6" customHeight="1"/>
  </sheetData>
  <mergeCells count="27">
    <mergeCell ref="A25:E25"/>
    <mergeCell ref="A24:L24"/>
    <mergeCell ref="A16:L16"/>
    <mergeCell ref="A6:L6"/>
    <mergeCell ref="A2:L2"/>
    <mergeCell ref="A4:L4"/>
    <mergeCell ref="A5:L5"/>
    <mergeCell ref="A3:L3"/>
    <mergeCell ref="A7:E7"/>
    <mergeCell ref="A17:E17"/>
    <mergeCell ref="A9:E9"/>
    <mergeCell ref="A1:L1"/>
    <mergeCell ref="A26:E26"/>
    <mergeCell ref="A27:E27"/>
    <mergeCell ref="A28:E28"/>
    <mergeCell ref="A29:E29"/>
    <mergeCell ref="A18:E18"/>
    <mergeCell ref="A19:E19"/>
    <mergeCell ref="A20:E20"/>
    <mergeCell ref="A21:E21"/>
    <mergeCell ref="A22:E22"/>
    <mergeCell ref="A10:E10"/>
    <mergeCell ref="A11:E11"/>
    <mergeCell ref="A12:E12"/>
    <mergeCell ref="A13:E13"/>
    <mergeCell ref="A14:E14"/>
    <mergeCell ref="A8:E8"/>
  </mergeCells>
  <pageMargins left="0.7" right="0.7" top="0.75" bottom="0.75" header="0.3" footer="0.3"/>
  <pageSetup paperSize="9" scale="70" fitToHeight="0" orientation="portrait" r:id="rId1"/>
  <ignoredErrors>
    <ignoredError sqref="G7:J7 G17:J17 G25:J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A1984-C679-4260-90B2-A4827ECC1611}">
  <sheetPr>
    <pageSetUpPr fitToPage="1"/>
  </sheetPr>
  <dimension ref="A1:N31"/>
  <sheetViews>
    <sheetView workbookViewId="0">
      <selection activeCell="O12" sqref="O12"/>
    </sheetView>
  </sheetViews>
  <sheetFormatPr defaultRowHeight="14.4"/>
  <cols>
    <col min="2" max="2" width="8" bestFit="1" customWidth="1"/>
    <col min="3" max="3" width="44.6640625" customWidth="1"/>
    <col min="4" max="8" width="14" customWidth="1"/>
    <col min="9" max="10" width="8.5546875" bestFit="1" customWidth="1"/>
    <col min="13" max="13" width="10.109375" bestFit="1" customWidth="1"/>
  </cols>
  <sheetData>
    <row r="1" spans="1:10" ht="16.2" thickBot="1">
      <c r="A1" s="277" t="s">
        <v>0</v>
      </c>
      <c r="B1" s="295"/>
      <c r="C1" s="295"/>
      <c r="D1" s="295"/>
      <c r="E1" s="295"/>
      <c r="F1" s="295"/>
      <c r="G1" s="296"/>
      <c r="H1" s="296"/>
      <c r="I1" s="296"/>
      <c r="J1" s="297"/>
    </row>
    <row r="2" spans="1:10" ht="16.2" thickBot="1">
      <c r="A2" s="277" t="s">
        <v>227</v>
      </c>
      <c r="B2" s="296"/>
      <c r="C2" s="296"/>
      <c r="D2" s="296"/>
      <c r="E2" s="296"/>
      <c r="F2" s="296"/>
      <c r="G2" s="296"/>
      <c r="H2" s="296"/>
      <c r="I2" s="296"/>
      <c r="J2" s="297"/>
    </row>
    <row r="3" spans="1:10" ht="16.2" thickBot="1">
      <c r="A3" s="298"/>
      <c r="B3" s="299"/>
      <c r="C3" s="299"/>
      <c r="D3" s="299"/>
      <c r="E3" s="300"/>
      <c r="F3" s="300"/>
      <c r="G3" s="301"/>
      <c r="H3" s="301"/>
      <c r="I3" s="301"/>
      <c r="J3" s="302"/>
    </row>
    <row r="4" spans="1:10" ht="16.2" thickBot="1">
      <c r="A4" s="277" t="s">
        <v>93</v>
      </c>
      <c r="B4" s="303"/>
      <c r="C4" s="303"/>
      <c r="D4" s="303"/>
      <c r="E4" s="304"/>
      <c r="F4" s="304"/>
      <c r="G4" s="296"/>
      <c r="H4" s="296"/>
      <c r="I4" s="296"/>
      <c r="J4" s="297"/>
    </row>
    <row r="5" spans="1:10" ht="16.2" thickBot="1">
      <c r="A5" s="298"/>
      <c r="B5" s="305"/>
      <c r="C5" s="305"/>
      <c r="D5" s="305"/>
      <c r="E5" s="305"/>
      <c r="F5" s="305"/>
      <c r="G5" s="301"/>
      <c r="H5" s="301"/>
      <c r="I5" s="301"/>
      <c r="J5" s="302"/>
    </row>
    <row r="6" spans="1:10" ht="16.2" thickBot="1">
      <c r="A6" s="277" t="s">
        <v>171</v>
      </c>
      <c r="B6" s="294"/>
      <c r="C6" s="294"/>
      <c r="D6" s="294"/>
      <c r="E6" s="294"/>
      <c r="F6" s="294"/>
      <c r="G6" s="296"/>
      <c r="H6" s="296"/>
      <c r="I6" s="296"/>
      <c r="J6" s="297"/>
    </row>
    <row r="7" spans="1:10" ht="15" thickBot="1">
      <c r="A7" s="292">
        <v>1</v>
      </c>
      <c r="B7" s="293"/>
      <c r="C7" s="293"/>
      <c r="D7" s="59">
        <v>2</v>
      </c>
      <c r="E7" s="59" t="s">
        <v>182</v>
      </c>
      <c r="F7" s="59" t="s">
        <v>183</v>
      </c>
      <c r="G7" s="59" t="s">
        <v>184</v>
      </c>
      <c r="H7" s="60" t="s">
        <v>185</v>
      </c>
      <c r="I7" s="60" t="s">
        <v>90</v>
      </c>
      <c r="J7" s="60" t="s">
        <v>200</v>
      </c>
    </row>
    <row r="8" spans="1:10" ht="27" thickBot="1">
      <c r="A8" s="73" t="s">
        <v>94</v>
      </c>
      <c r="B8" s="73" t="s">
        <v>95</v>
      </c>
      <c r="C8" s="73" t="s">
        <v>166</v>
      </c>
      <c r="D8" s="73" t="s">
        <v>224</v>
      </c>
      <c r="E8" s="130" t="s">
        <v>238</v>
      </c>
      <c r="F8" s="73" t="s">
        <v>225</v>
      </c>
      <c r="G8" s="73" t="s">
        <v>2</v>
      </c>
      <c r="H8" s="73" t="s">
        <v>226</v>
      </c>
      <c r="I8" s="106" t="s">
        <v>92</v>
      </c>
      <c r="J8" s="106" t="s">
        <v>92</v>
      </c>
    </row>
    <row r="9" spans="1:10" ht="27" customHeight="1" thickBot="1">
      <c r="A9" s="73"/>
      <c r="B9" s="73"/>
      <c r="C9" s="131" t="s">
        <v>172</v>
      </c>
      <c r="D9" s="136">
        <f>D10+0</f>
        <v>779663.13000000012</v>
      </c>
      <c r="E9" s="136">
        <f>E10+0</f>
        <v>885989.95000000007</v>
      </c>
      <c r="F9" s="136">
        <f t="shared" ref="F9:H9" si="0">F10+0</f>
        <v>891277.28</v>
      </c>
      <c r="G9" s="136">
        <f t="shared" si="0"/>
        <v>878985.85000000009</v>
      </c>
      <c r="H9" s="136">
        <f t="shared" si="0"/>
        <v>843727.77</v>
      </c>
      <c r="I9" s="133">
        <f>F9/D9*100</f>
        <v>114.31568913615293</v>
      </c>
      <c r="J9" s="133">
        <f>F9/E9*100</f>
        <v>100.59677087759292</v>
      </c>
    </row>
    <row r="10" spans="1:10" ht="27" customHeight="1" thickBot="1">
      <c r="A10" s="131">
        <v>6</v>
      </c>
      <c r="B10" s="134"/>
      <c r="C10" s="134" t="s">
        <v>165</v>
      </c>
      <c r="D10" s="132">
        <f>SUM(D11:D15)</f>
        <v>779663.13000000012</v>
      </c>
      <c r="E10" s="132">
        <f t="shared" ref="E10:H10" si="1">SUM(E11:E15)</f>
        <v>885989.95000000007</v>
      </c>
      <c r="F10" s="132">
        <f>SUM(F11:F15)</f>
        <v>891277.28</v>
      </c>
      <c r="G10" s="132">
        <f t="shared" si="1"/>
        <v>878985.85000000009</v>
      </c>
      <c r="H10" s="132">
        <f t="shared" si="1"/>
        <v>843727.77</v>
      </c>
      <c r="I10" s="133">
        <f t="shared" ref="I10:I15" si="2">F10/D10*100</f>
        <v>114.31568913615293</v>
      </c>
      <c r="J10" s="133">
        <f t="shared" ref="J10:J15" si="3">F10/E10*100</f>
        <v>100.59677087759292</v>
      </c>
    </row>
    <row r="11" spans="1:10" ht="27" thickBot="1">
      <c r="A11" s="50"/>
      <c r="B11" s="123">
        <v>63</v>
      </c>
      <c r="C11" s="50" t="s">
        <v>167</v>
      </c>
      <c r="D11" s="240">
        <f>'RAČUN P I R PO IZVORIMA'!D19+0</f>
        <v>694131.58000000007</v>
      </c>
      <c r="E11" s="240">
        <v>778387.56</v>
      </c>
      <c r="F11" s="240">
        <v>777838.1</v>
      </c>
      <c r="G11" s="240">
        <v>765546.67</v>
      </c>
      <c r="H11" s="240">
        <v>742526.85</v>
      </c>
      <c r="I11" s="128">
        <f t="shared" si="2"/>
        <v>112.05917183597955</v>
      </c>
      <c r="J11" s="128">
        <f t="shared" si="3"/>
        <v>99.929410485439917</v>
      </c>
    </row>
    <row r="12" spans="1:10" ht="27" customHeight="1" thickBot="1">
      <c r="A12" s="50"/>
      <c r="B12" s="123">
        <v>64</v>
      </c>
      <c r="C12" s="50" t="s">
        <v>168</v>
      </c>
      <c r="D12" s="240">
        <v>0.03</v>
      </c>
      <c r="E12" s="240">
        <v>10</v>
      </c>
      <c r="F12" s="240">
        <v>10</v>
      </c>
      <c r="G12" s="240">
        <v>10</v>
      </c>
      <c r="H12" s="240">
        <v>10</v>
      </c>
      <c r="I12" s="128">
        <f t="shared" si="2"/>
        <v>33333.333333333336</v>
      </c>
      <c r="J12" s="128">
        <f t="shared" si="3"/>
        <v>100</v>
      </c>
    </row>
    <row r="13" spans="1:10" ht="27" customHeight="1" thickBot="1">
      <c r="A13" s="49"/>
      <c r="B13" s="124">
        <v>65</v>
      </c>
      <c r="C13" s="52" t="s">
        <v>173</v>
      </c>
      <c r="D13" s="240">
        <v>1255.18</v>
      </c>
      <c r="E13" s="240">
        <v>3000</v>
      </c>
      <c r="F13" s="240">
        <v>3000</v>
      </c>
      <c r="G13" s="240">
        <v>3000</v>
      </c>
      <c r="H13" s="240">
        <v>3000</v>
      </c>
      <c r="I13" s="128">
        <f t="shared" si="2"/>
        <v>239.00954444780828</v>
      </c>
      <c r="J13" s="128">
        <f t="shared" si="3"/>
        <v>100</v>
      </c>
    </row>
    <row r="14" spans="1:10" ht="27" customHeight="1" thickBot="1">
      <c r="A14" s="49"/>
      <c r="B14" s="124">
        <v>66</v>
      </c>
      <c r="C14" s="52" t="s">
        <v>174</v>
      </c>
      <c r="D14" s="240">
        <v>1950.75</v>
      </c>
      <c r="E14" s="240">
        <v>2500</v>
      </c>
      <c r="F14" s="241">
        <v>5500</v>
      </c>
      <c r="G14" s="241">
        <v>5500</v>
      </c>
      <c r="H14" s="241">
        <v>5500</v>
      </c>
      <c r="I14" s="128">
        <f t="shared" si="2"/>
        <v>281.94284249647569</v>
      </c>
      <c r="J14" s="128">
        <f t="shared" si="3"/>
        <v>220.00000000000003</v>
      </c>
    </row>
    <row r="15" spans="1:10" ht="27" customHeight="1" thickBot="1">
      <c r="A15" s="49"/>
      <c r="B15" s="124">
        <v>67</v>
      </c>
      <c r="C15" s="50" t="s">
        <v>169</v>
      </c>
      <c r="D15" s="240">
        <v>82325.59</v>
      </c>
      <c r="E15" s="240">
        <v>102092.39</v>
      </c>
      <c r="F15" s="241">
        <v>104929.18</v>
      </c>
      <c r="G15" s="242">
        <v>104929.18</v>
      </c>
      <c r="H15" s="242">
        <v>92690.92</v>
      </c>
      <c r="I15" s="128">
        <f t="shared" si="2"/>
        <v>127.45633526586326</v>
      </c>
      <c r="J15" s="128">
        <f t="shared" si="3"/>
        <v>102.77864980925611</v>
      </c>
    </row>
    <row r="16" spans="1:10" ht="27" customHeight="1" thickBot="1">
      <c r="A16" s="54"/>
      <c r="B16" s="54"/>
      <c r="C16" s="54"/>
      <c r="D16" s="55"/>
      <c r="E16" s="55"/>
      <c r="F16" s="55"/>
    </row>
    <row r="17" spans="1:14" ht="16.2" thickBot="1">
      <c r="A17" s="277" t="s">
        <v>175</v>
      </c>
      <c r="B17" s="294"/>
      <c r="C17" s="294"/>
      <c r="D17" s="294"/>
      <c r="E17" s="294"/>
      <c r="F17" s="294"/>
      <c r="G17" s="279"/>
      <c r="H17" s="279"/>
      <c r="I17" s="279"/>
      <c r="J17" s="280"/>
    </row>
    <row r="18" spans="1:14" ht="27" customHeight="1" thickBot="1">
      <c r="A18" s="292">
        <v>1</v>
      </c>
      <c r="B18" s="293"/>
      <c r="C18" s="293"/>
      <c r="D18" s="59">
        <v>2</v>
      </c>
      <c r="E18" s="59" t="s">
        <v>182</v>
      </c>
      <c r="F18" s="59" t="s">
        <v>183</v>
      </c>
      <c r="G18" s="59" t="s">
        <v>184</v>
      </c>
      <c r="H18" s="60" t="s">
        <v>185</v>
      </c>
      <c r="I18" s="60" t="s">
        <v>90</v>
      </c>
      <c r="J18" s="60" t="s">
        <v>200</v>
      </c>
    </row>
    <row r="19" spans="1:14" ht="27" thickBot="1">
      <c r="A19" s="73" t="s">
        <v>94</v>
      </c>
      <c r="B19" s="73" t="s">
        <v>95</v>
      </c>
      <c r="C19" s="73" t="s">
        <v>166</v>
      </c>
      <c r="D19" s="73" t="s">
        <v>224</v>
      </c>
      <c r="E19" s="130" t="s">
        <v>238</v>
      </c>
      <c r="F19" s="73" t="s">
        <v>225</v>
      </c>
      <c r="G19" s="73" t="s">
        <v>2</v>
      </c>
      <c r="H19" s="73" t="s">
        <v>226</v>
      </c>
      <c r="I19" s="106" t="s">
        <v>92</v>
      </c>
      <c r="J19" s="106" t="s">
        <v>92</v>
      </c>
    </row>
    <row r="20" spans="1:14" ht="27" customHeight="1" thickBot="1">
      <c r="A20" s="73"/>
      <c r="B20" s="73"/>
      <c r="C20" s="73" t="s">
        <v>176</v>
      </c>
      <c r="D20" s="135">
        <f>D21+D26</f>
        <v>783639.19000000006</v>
      </c>
      <c r="E20" s="135">
        <f t="shared" ref="E20:H20" si="4">E21+E26</f>
        <v>886442.99000000011</v>
      </c>
      <c r="F20" s="135">
        <f t="shared" si="4"/>
        <v>891277.27999999991</v>
      </c>
      <c r="G20" s="135">
        <f t="shared" si="4"/>
        <v>878985.85</v>
      </c>
      <c r="H20" s="135">
        <f t="shared" si="4"/>
        <v>843727.77</v>
      </c>
      <c r="I20" s="133">
        <f>F20/D20*100</f>
        <v>113.73566960069977</v>
      </c>
      <c r="J20" s="133">
        <f>F20/E20*100</f>
        <v>100.5453582525369</v>
      </c>
    </row>
    <row r="21" spans="1:14" ht="27" customHeight="1" thickBot="1">
      <c r="A21" s="131">
        <v>3</v>
      </c>
      <c r="B21" s="134"/>
      <c r="C21" s="134" t="s">
        <v>170</v>
      </c>
      <c r="D21" s="136">
        <f>SUM(D22:D25)</f>
        <v>776274.63</v>
      </c>
      <c r="E21" s="136">
        <f t="shared" ref="E21:H21" si="5">SUM(E22:E25)</f>
        <v>876204.24000000011</v>
      </c>
      <c r="F21" s="136">
        <f t="shared" si="5"/>
        <v>882877.27999999991</v>
      </c>
      <c r="G21" s="136">
        <f t="shared" si="5"/>
        <v>870585.85</v>
      </c>
      <c r="H21" s="136">
        <f t="shared" si="5"/>
        <v>835327.77</v>
      </c>
      <c r="I21" s="133">
        <f t="shared" ref="I21:I26" si="6">F21/D21*100</f>
        <v>113.73259486787555</v>
      </c>
      <c r="J21" s="133">
        <f t="shared" ref="J21:J27" si="7">F21/E21*100</f>
        <v>100.76158499301484</v>
      </c>
      <c r="M21" s="157"/>
      <c r="N21" s="157"/>
    </row>
    <row r="22" spans="1:14" ht="27" customHeight="1" thickBot="1">
      <c r="A22" s="129"/>
      <c r="B22" s="123">
        <v>31</v>
      </c>
      <c r="C22" s="50" t="s">
        <v>23</v>
      </c>
      <c r="D22" s="53">
        <f>'POSEBNI DIO '!C58+'POSEBNI DIO '!C65+'POSEBNI DIO '!C68+'POSEBNI DIO '!C83+'POSEBNI DIO '!C152+'POSEBNI DIO '!C158+'POSEBNI DIO '!C164+'POSEBNI DIO '!C173+'POSEBNI DIO '!C176+'POSEBNI DIO '!C195+'POSEBNI DIO '!C204+'POSEBNI DIO '!C210+'POSEBNI DIO '!C216+'POSEBNI DIO '!C221</f>
        <v>667908.77</v>
      </c>
      <c r="E22" s="53">
        <f>'POSEBNI DIO '!D58+'POSEBNI DIO '!D65+'POSEBNI DIO '!D68+'POSEBNI DIO '!D83+'POSEBNI DIO '!D152+'POSEBNI DIO '!D158+'POSEBNI DIO '!D164+'POSEBNI DIO '!D173+'POSEBNI DIO '!D176+'POSEBNI DIO '!D195+'POSEBNI DIO '!D204+'POSEBNI DIO '!D210+'POSEBNI DIO '!D216+'POSEBNI DIO '!D221</f>
        <v>753840.46000000008</v>
      </c>
      <c r="F22" s="53">
        <f>'POSEBNI DIO '!E58+'POSEBNI DIO '!E65+'POSEBNI DIO '!E68+'POSEBNI DIO '!E83+'POSEBNI DIO '!E152+'POSEBNI DIO '!E158+'POSEBNI DIO '!E164+'POSEBNI DIO '!E173+'POSEBNI DIO '!E176+'POSEBNI DIO '!E195+'POSEBNI DIO '!E204+'POSEBNI DIO '!E210+'POSEBNI DIO '!E216+'POSEBNI DIO '!E221</f>
        <v>756153.98</v>
      </c>
      <c r="G22" s="53">
        <f>'POSEBNI DIO '!F58+'POSEBNI DIO '!F65+'POSEBNI DIO '!F68+'POSEBNI DIO '!F83+'POSEBNI DIO '!F152+'POSEBNI DIO '!F158+'POSEBNI DIO '!F164+'POSEBNI DIO '!F173+'POSEBNI DIO '!F176+'POSEBNI DIO '!F195+'POSEBNI DIO '!F204+'POSEBNI DIO '!F210+'POSEBNI DIO '!F216+'POSEBNI DIO '!F221</f>
        <v>744607.84</v>
      </c>
      <c r="H22" s="53">
        <f>'POSEBNI DIO '!G58+'POSEBNI DIO '!G65+'POSEBNI DIO '!G68+'POSEBNI DIO '!G83+'POSEBNI DIO '!G152+'POSEBNI DIO '!G158+'POSEBNI DIO '!G164+'POSEBNI DIO '!G173+'POSEBNI DIO '!G176+'POSEBNI DIO '!G195+'POSEBNI DIO '!G204+'POSEBNI DIO '!G210+'POSEBNI DIO '!G216+'POSEBNI DIO '!G221</f>
        <v>711916.77</v>
      </c>
      <c r="I22" s="128">
        <f t="shared" si="6"/>
        <v>113.21216518836846</v>
      </c>
      <c r="J22" s="128">
        <f t="shared" si="7"/>
        <v>100.30689782822215</v>
      </c>
      <c r="N22" s="157"/>
    </row>
    <row r="23" spans="1:14" ht="27" customHeight="1" thickBot="1">
      <c r="A23" s="124"/>
      <c r="B23" s="124">
        <v>32</v>
      </c>
      <c r="C23" s="49" t="s">
        <v>20</v>
      </c>
      <c r="D23" s="53">
        <f>'POSEBNI DIO '!C55+'POSEBNI DIO '!C59+'POSEBNI DIO '!C62+'POSEBNI DIO '!C69+'POSEBNI DIO '!C91+'POSEBNI DIO '!C97+'POSEBNI DIO '!C107+'POSEBNI DIO '!C114+'POSEBNI DIO '!C118+'POSEBNI DIO '!C125+'POSEBNI DIO '!C130+'POSEBNI DIO '!C135+'POSEBNI DIO '!C145+'POSEBNI DIO '!C153+'POSEBNI DIO '!C159+'POSEBNI DIO '!C165+'POSEBNI DIO '!C168+'POSEBNI DIO '!C177+'POSEBNI DIO '!C185+'POSEBNI DIO '!C191+'POSEBNI DIO '!C196+'POSEBNI DIO '!C205+'POSEBNI DIO '!C211+'POSEBNI DIO '!C222+'POSEBNI DIO '!C230+'POSEBNI DIO '!C235+'POSEBNI DIO '!C243+'POSEBNI DIO '!C84+'POSEBNI DIO '!C73</f>
        <v>107691.87999999999</v>
      </c>
      <c r="E23" s="53">
        <f>'POSEBNI DIO '!D55+'POSEBNI DIO '!D59+'POSEBNI DIO '!D62+'POSEBNI DIO '!D69+'POSEBNI DIO '!D91+'POSEBNI DIO '!D97+'POSEBNI DIO '!D107+'POSEBNI DIO '!D114+'POSEBNI DIO '!D118+'POSEBNI DIO '!D125+'POSEBNI DIO '!D130+'POSEBNI DIO '!D135+'POSEBNI DIO '!D145+'POSEBNI DIO '!D153+'POSEBNI DIO '!D159+'POSEBNI DIO '!D165+'POSEBNI DIO '!D168+'POSEBNI DIO '!D177+'POSEBNI DIO '!D185+'POSEBNI DIO '!D191+'POSEBNI DIO '!D196+'POSEBNI DIO '!D205+'POSEBNI DIO '!D211+'POSEBNI DIO '!D222+'POSEBNI DIO '!D230+'POSEBNI DIO '!D235+'POSEBNI DIO '!D243+'POSEBNI DIO '!D84+'POSEBNI DIO '!D73</f>
        <v>121608.8</v>
      </c>
      <c r="F23" s="53">
        <f>'POSEBNI DIO '!E55+'POSEBNI DIO '!E59+'POSEBNI DIO '!E62+'POSEBNI DIO '!E69+'POSEBNI DIO '!E91+'POSEBNI DIO '!E97+'POSEBNI DIO '!E107+'POSEBNI DIO '!E114+'POSEBNI DIO '!E118+'POSEBNI DIO '!E125+'POSEBNI DIO '!E130+'POSEBNI DIO '!E135+'POSEBNI DIO '!E145+'POSEBNI DIO '!E153+'POSEBNI DIO '!E159+'POSEBNI DIO '!E165+'POSEBNI DIO '!E168+'POSEBNI DIO '!E177+'POSEBNI DIO '!E185+'POSEBNI DIO '!E191+'POSEBNI DIO '!E196+'POSEBNI DIO '!E205+'POSEBNI DIO '!E211+'POSEBNI DIO '!E222+'POSEBNI DIO '!E230+'POSEBNI DIO '!E235+'POSEBNI DIO '!E243+'POSEBNI DIO '!E84+'POSEBNI DIO '!E73</f>
        <v>125968.31999999999</v>
      </c>
      <c r="G23" s="53">
        <f>'POSEBNI DIO '!F55+'POSEBNI DIO '!F59+'POSEBNI DIO '!F62+'POSEBNI DIO '!F69+'POSEBNI DIO '!F91+'POSEBNI DIO '!F97+'POSEBNI DIO '!F107+'POSEBNI DIO '!F114+'POSEBNI DIO '!F118+'POSEBNI DIO '!F125+'POSEBNI DIO '!F130+'POSEBNI DIO '!F135+'POSEBNI DIO '!F145+'POSEBNI DIO '!F153+'POSEBNI DIO '!F159+'POSEBNI DIO '!F165+'POSEBNI DIO '!F168+'POSEBNI DIO '!F177+'POSEBNI DIO '!F185+'POSEBNI DIO '!F191+'POSEBNI DIO '!F196+'POSEBNI DIO '!F205+'POSEBNI DIO '!F211+'POSEBNI DIO '!F222+'POSEBNI DIO '!F230+'POSEBNI DIO '!F235+'POSEBNI DIO '!F243+'POSEBNI DIO '!F84+'POSEBNI DIO '!F73</f>
        <v>125223.03</v>
      </c>
      <c r="H23" s="53">
        <f>'POSEBNI DIO '!G55+'POSEBNI DIO '!G59+'POSEBNI DIO '!G62+'POSEBNI DIO '!G69+'POSEBNI DIO '!G91+'POSEBNI DIO '!G97+'POSEBNI DIO '!G107+'POSEBNI DIO '!G114+'POSEBNI DIO '!G118+'POSEBNI DIO '!G125+'POSEBNI DIO '!G130+'POSEBNI DIO '!G135+'POSEBNI DIO '!G145+'POSEBNI DIO '!G153+'POSEBNI DIO '!G159+'POSEBNI DIO '!G165+'POSEBNI DIO '!G168+'POSEBNI DIO '!G177+'POSEBNI DIO '!G185+'POSEBNI DIO '!G191+'POSEBNI DIO '!G196+'POSEBNI DIO '!G205+'POSEBNI DIO '!G211+'POSEBNI DIO '!G222+'POSEBNI DIO '!G230+'POSEBNI DIO '!G235+'POSEBNI DIO '!G243+'POSEBNI DIO '!G84+'POSEBNI DIO '!G73</f>
        <v>122656.02</v>
      </c>
      <c r="I23" s="128">
        <f t="shared" si="6"/>
        <v>116.97104739930253</v>
      </c>
      <c r="J23" s="128">
        <f t="shared" si="7"/>
        <v>103.58487214741037</v>
      </c>
    </row>
    <row r="24" spans="1:14" ht="27" customHeight="1" thickBot="1">
      <c r="A24" s="124"/>
      <c r="B24" s="124">
        <v>34</v>
      </c>
      <c r="C24" s="49" t="s">
        <v>177</v>
      </c>
      <c r="D24" s="53">
        <f>'POSEBNI DIO '!C92+'POSEBNI DIO '!C119</f>
        <v>440</v>
      </c>
      <c r="E24" s="53">
        <f>'POSEBNI DIO '!D92+'POSEBNI DIO '!D119</f>
        <v>520.98</v>
      </c>
      <c r="F24" s="53">
        <f>'POSEBNI DIO '!E92+'POSEBNI DIO '!E119</f>
        <v>520.98</v>
      </c>
      <c r="G24" s="53">
        <f>'POSEBNI DIO '!F92+'POSEBNI DIO '!F119</f>
        <v>520.98</v>
      </c>
      <c r="H24" s="53">
        <f>'POSEBNI DIO '!G92+'POSEBNI DIO '!G119</f>
        <v>520.98</v>
      </c>
      <c r="I24" s="128">
        <f t="shared" si="6"/>
        <v>118.40454545454546</v>
      </c>
      <c r="J24" s="128">
        <f t="shared" si="7"/>
        <v>100</v>
      </c>
    </row>
    <row r="25" spans="1:14" ht="27" customHeight="1" thickBot="1">
      <c r="A25" s="124"/>
      <c r="B25" s="124">
        <v>38</v>
      </c>
      <c r="C25" s="52" t="s">
        <v>75</v>
      </c>
      <c r="D25" s="53">
        <f>'POSEBNI DIO '!C188++'POSEBNI DIO '!C148</f>
        <v>233.98</v>
      </c>
      <c r="E25" s="53">
        <f>'POSEBNI DIO '!D188++'POSEBNI DIO '!D148</f>
        <v>234</v>
      </c>
      <c r="F25" s="53">
        <f>'POSEBNI DIO '!E188++'POSEBNI DIO '!E148</f>
        <v>234</v>
      </c>
      <c r="G25" s="53">
        <f>'POSEBNI DIO '!F188++'POSEBNI DIO '!F148</f>
        <v>234</v>
      </c>
      <c r="H25" s="53">
        <f>'POSEBNI DIO '!G188++'POSEBNI DIO '!G148</f>
        <v>234</v>
      </c>
      <c r="I25" s="128">
        <f t="shared" si="6"/>
        <v>100.008547739123</v>
      </c>
      <c r="J25" s="128">
        <f t="shared" si="7"/>
        <v>100</v>
      </c>
    </row>
    <row r="26" spans="1:14" ht="27" customHeight="1" thickBot="1">
      <c r="A26" s="125">
        <v>4</v>
      </c>
      <c r="B26" s="125"/>
      <c r="C26" s="57" t="s">
        <v>179</v>
      </c>
      <c r="D26" s="56">
        <v>7364.56</v>
      </c>
      <c r="E26" s="56">
        <v>10238.75</v>
      </c>
      <c r="F26" s="56">
        <f t="shared" ref="F26:H26" si="8">SUM(F27+0)</f>
        <v>8400</v>
      </c>
      <c r="G26" s="56">
        <f t="shared" si="8"/>
        <v>8400</v>
      </c>
      <c r="H26" s="56">
        <f t="shared" si="8"/>
        <v>8400</v>
      </c>
      <c r="I26" s="127">
        <f t="shared" si="6"/>
        <v>114.05976731807466</v>
      </c>
      <c r="J26" s="127">
        <f t="shared" si="7"/>
        <v>82.041264802832387</v>
      </c>
    </row>
    <row r="27" spans="1:14" ht="27" customHeight="1" thickBot="1">
      <c r="A27" s="50"/>
      <c r="B27" s="123">
        <v>42</v>
      </c>
      <c r="C27" s="58" t="s">
        <v>178</v>
      </c>
      <c r="D27" s="53">
        <f>SUM('POSEBNI DIO '!C78+'POSEBNI DIO '!C102+'POSEBNI DIO '!C109+'POSEBNI DIO '!C122+'POSEBNI DIO '!C142+'POSEBNI DIO '!C182+'POSEBNI DIO '!C199+'POSEBNI DIO '!C227+'POSEBNI DIO '!C237+'POSEBNI DIO '!C246)</f>
        <v>7364.5599999999995</v>
      </c>
      <c r="E27" s="53">
        <f>SUM('POSEBNI DIO '!D78+'POSEBNI DIO '!D102+'POSEBNI DIO '!D109+'POSEBNI DIO '!D122+'POSEBNI DIO '!D142+'POSEBNI DIO '!D182+'POSEBNI DIO '!D199+'POSEBNI DIO '!D227+'POSEBNI DIO '!D237+'POSEBNI DIO '!D246)</f>
        <v>10238.75</v>
      </c>
      <c r="F27" s="53">
        <f>SUM('POSEBNI DIO '!E78+'POSEBNI DIO '!E102+'POSEBNI DIO '!E109+'POSEBNI DIO '!E122+'POSEBNI DIO '!E142+'POSEBNI DIO '!E182+'POSEBNI DIO '!E199+'POSEBNI DIO '!E227+'POSEBNI DIO '!E237+'POSEBNI DIO '!E246)</f>
        <v>8400</v>
      </c>
      <c r="G27" s="53">
        <f>SUM('POSEBNI DIO '!F78+'POSEBNI DIO '!F102+'POSEBNI DIO '!F109+'POSEBNI DIO '!F122+'POSEBNI DIO '!F142+'POSEBNI DIO '!F182+'POSEBNI DIO '!F199+'POSEBNI DIO '!F227+'POSEBNI DIO '!F237+'POSEBNI DIO '!F246)</f>
        <v>8400</v>
      </c>
      <c r="H27" s="53">
        <f>SUM('POSEBNI DIO '!G78+'POSEBNI DIO '!G102+'POSEBNI DIO '!G109+'POSEBNI DIO '!G122+'POSEBNI DIO '!G142+'POSEBNI DIO '!G182+'POSEBNI DIO '!G199+'POSEBNI DIO '!G227+'POSEBNI DIO '!G237+'POSEBNI DIO '!G246)</f>
        <v>8400</v>
      </c>
      <c r="I27" s="128">
        <f>F27/D27*100</f>
        <v>114.05976731807468</v>
      </c>
      <c r="J27" s="128">
        <f t="shared" si="7"/>
        <v>82.041264802832387</v>
      </c>
    </row>
    <row r="28" spans="1:14" ht="27" customHeight="1"/>
    <row r="29" spans="1:14" ht="27" customHeight="1"/>
    <row r="30" spans="1:14" ht="27" customHeight="1"/>
    <row r="31" spans="1:14" ht="27" customHeight="1"/>
  </sheetData>
  <mergeCells count="9">
    <mergeCell ref="A18:C18"/>
    <mergeCell ref="A7:C7"/>
    <mergeCell ref="A17:J17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paperSize="9" scale="58" fitToHeight="0" orientation="portrait" r:id="rId1"/>
  <ignoredErrors>
    <ignoredError sqref="E7:H7 E18:H18" numberStoredAsText="1"/>
    <ignoredError sqref="I12 J14" evalError="1"/>
    <ignoredError sqref="D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E8F16-1583-45FE-8CB5-0C39E1129A99}">
  <sheetPr>
    <pageSetUpPr fitToPage="1"/>
  </sheetPr>
  <dimension ref="A1:N99"/>
  <sheetViews>
    <sheetView topLeftCell="A16" workbookViewId="0">
      <selection activeCell="D27" sqref="D27"/>
    </sheetView>
  </sheetViews>
  <sheetFormatPr defaultRowHeight="14.4"/>
  <cols>
    <col min="1" max="1" width="5.77734375" bestFit="1" customWidth="1"/>
    <col min="2" max="2" width="9" bestFit="1" customWidth="1"/>
    <col min="3" max="3" width="57.6640625" customWidth="1"/>
    <col min="4" max="4" width="15.5546875" customWidth="1"/>
    <col min="5" max="8" width="14" customWidth="1"/>
    <col min="9" max="10" width="8.5546875" bestFit="1" customWidth="1"/>
    <col min="13" max="13" width="10.44140625" bestFit="1" customWidth="1"/>
    <col min="14" max="14" width="10.109375" bestFit="1" customWidth="1"/>
    <col min="15" max="15" width="9.5546875" customWidth="1"/>
  </cols>
  <sheetData>
    <row r="1" spans="1:10" ht="15" customHeight="1" thickBot="1">
      <c r="A1" s="277" t="s">
        <v>0</v>
      </c>
      <c r="B1" s="279"/>
      <c r="C1" s="279"/>
      <c r="D1" s="279"/>
      <c r="E1" s="279"/>
      <c r="F1" s="279"/>
      <c r="G1" s="279"/>
      <c r="H1" s="279"/>
      <c r="I1" s="279"/>
      <c r="J1" s="280"/>
    </row>
    <row r="2" spans="1:10" ht="16.2" thickBot="1">
      <c r="A2" s="277" t="s">
        <v>227</v>
      </c>
      <c r="B2" s="296"/>
      <c r="C2" s="296"/>
      <c r="D2" s="296"/>
      <c r="E2" s="296"/>
      <c r="F2" s="296"/>
      <c r="G2" s="296"/>
      <c r="H2" s="296"/>
      <c r="I2" s="296"/>
      <c r="J2" s="280"/>
    </row>
    <row r="3" spans="1:10" ht="15" thickBot="1">
      <c r="A3" s="321"/>
      <c r="B3" s="279"/>
      <c r="C3" s="279"/>
      <c r="D3" s="279"/>
      <c r="E3" s="279"/>
      <c r="F3" s="279"/>
      <c r="G3" s="279"/>
      <c r="H3" s="279"/>
      <c r="I3" s="279"/>
      <c r="J3" s="280"/>
    </row>
    <row r="4" spans="1:10" ht="16.2" customHeight="1" thickBot="1">
      <c r="A4" s="313" t="s">
        <v>93</v>
      </c>
      <c r="B4" s="320"/>
      <c r="C4" s="320"/>
      <c r="D4" s="320"/>
      <c r="E4" s="320"/>
      <c r="F4" s="320"/>
      <c r="G4" s="320"/>
      <c r="H4" s="320"/>
      <c r="I4" s="320"/>
      <c r="J4" s="280"/>
    </row>
    <row r="5" spans="1:10" ht="18" customHeight="1" thickBot="1">
      <c r="A5" s="322"/>
      <c r="B5" s="323"/>
      <c r="C5" s="323"/>
      <c r="D5" s="323"/>
      <c r="E5" s="323"/>
      <c r="F5" s="323"/>
      <c r="G5" s="323"/>
      <c r="H5" s="323"/>
      <c r="I5" s="323"/>
      <c r="J5" s="324"/>
    </row>
    <row r="6" spans="1:10" ht="18" thickBot="1">
      <c r="A6" s="318" t="s">
        <v>180</v>
      </c>
      <c r="B6" s="319"/>
      <c r="C6" s="319"/>
      <c r="D6" s="319"/>
      <c r="E6" s="319"/>
      <c r="F6" s="319"/>
      <c r="G6" s="319"/>
      <c r="H6" s="319"/>
      <c r="I6" s="319"/>
      <c r="J6" s="280"/>
    </row>
    <row r="7" spans="1:10" ht="16.2" customHeight="1" thickBot="1">
      <c r="A7" s="313" t="s">
        <v>181</v>
      </c>
      <c r="B7" s="320"/>
      <c r="C7" s="320"/>
      <c r="D7" s="320"/>
      <c r="E7" s="320"/>
      <c r="F7" s="320"/>
      <c r="G7" s="320"/>
      <c r="H7" s="320"/>
      <c r="I7" s="320"/>
      <c r="J7" s="280"/>
    </row>
    <row r="8" spans="1:10" ht="15" thickBot="1">
      <c r="A8" s="306">
        <v>1</v>
      </c>
      <c r="B8" s="307"/>
      <c r="C8" s="308"/>
      <c r="D8" s="75">
        <v>2</v>
      </c>
      <c r="E8" s="75" t="s">
        <v>182</v>
      </c>
      <c r="F8" s="75" t="s">
        <v>183</v>
      </c>
      <c r="G8" s="75" t="s">
        <v>184</v>
      </c>
      <c r="H8" s="60" t="s">
        <v>185</v>
      </c>
      <c r="I8" s="60" t="s">
        <v>90</v>
      </c>
      <c r="J8" s="60" t="s">
        <v>200</v>
      </c>
    </row>
    <row r="9" spans="1:10" ht="27" customHeight="1" thickBot="1">
      <c r="A9" s="316" t="s">
        <v>186</v>
      </c>
      <c r="B9" s="316"/>
      <c r="C9" s="210" t="s">
        <v>187</v>
      </c>
      <c r="D9" s="211" t="s">
        <v>237</v>
      </c>
      <c r="E9" s="1" t="s">
        <v>238</v>
      </c>
      <c r="F9" s="1" t="s">
        <v>225</v>
      </c>
      <c r="G9" s="1" t="s">
        <v>2</v>
      </c>
      <c r="H9" s="1" t="s">
        <v>226</v>
      </c>
      <c r="I9" s="20" t="s">
        <v>92</v>
      </c>
      <c r="J9" s="20" t="s">
        <v>92</v>
      </c>
    </row>
    <row r="10" spans="1:10" ht="15" thickBot="1">
      <c r="A10" s="317" t="s">
        <v>172</v>
      </c>
      <c r="B10" s="317"/>
      <c r="C10" s="317"/>
      <c r="D10" s="212">
        <f>D11+D14+D16+D19+D27</f>
        <v>779663.13000000012</v>
      </c>
      <c r="E10" s="212">
        <f>E11+E14+E16+E19+E27</f>
        <v>885989.95</v>
      </c>
      <c r="F10" s="212">
        <f>F11+F14+F16+F19+F27</f>
        <v>883223.01</v>
      </c>
      <c r="G10" s="212">
        <f>G11+G14+G16+G19+G27</f>
        <v>878985.85</v>
      </c>
      <c r="H10" s="212">
        <f>H11+H14+H16+H19+H27</f>
        <v>843727.77</v>
      </c>
      <c r="I10" s="71">
        <f>G10/F10*100</f>
        <v>99.520261592822408</v>
      </c>
      <c r="J10" s="71">
        <f>H10/G10*100</f>
        <v>95.988777293741421</v>
      </c>
    </row>
    <row r="11" spans="1:10" ht="15" thickBot="1">
      <c r="A11" s="107">
        <v>1</v>
      </c>
      <c r="B11" s="65"/>
      <c r="C11" s="63" t="s">
        <v>13</v>
      </c>
      <c r="D11" s="44">
        <f>SUM(D12:D13)</f>
        <v>16868.490000000002</v>
      </c>
      <c r="E11" s="44">
        <v>34718.639999999999</v>
      </c>
      <c r="F11" s="44">
        <f t="shared" ref="F11:H11" si="0">F12+0</f>
        <v>40794.18</v>
      </c>
      <c r="G11" s="44">
        <f t="shared" si="0"/>
        <v>35133.97</v>
      </c>
      <c r="H11" s="44">
        <f t="shared" si="0"/>
        <v>15348.77</v>
      </c>
      <c r="I11" s="122">
        <f t="shared" ref="I11:I28" si="1">F11/D11*100</f>
        <v>241.83658406887631</v>
      </c>
      <c r="J11" s="122">
        <f t="shared" ref="J11:J28" si="2">F11/E11*100</f>
        <v>117.4993605740317</v>
      </c>
    </row>
    <row r="12" spans="1:10" ht="15" thickBot="1">
      <c r="A12" s="110"/>
      <c r="B12" s="121" t="s">
        <v>188</v>
      </c>
      <c r="C12" s="64" t="s">
        <v>13</v>
      </c>
      <c r="D12" s="47">
        <v>16868.490000000002</v>
      </c>
      <c r="E12" s="47">
        <v>34718.639999999999</v>
      </c>
      <c r="F12" s="47">
        <f>'POSEBNI DIO '!E8+0</f>
        <v>40794.18</v>
      </c>
      <c r="G12" s="47">
        <f>'POSEBNI DIO '!F8+0</f>
        <v>35133.97</v>
      </c>
      <c r="H12" s="47">
        <f>'POSEBNI DIO '!G8+0</f>
        <v>15348.77</v>
      </c>
      <c r="I12" s="122">
        <f t="shared" si="1"/>
        <v>241.83658406887631</v>
      </c>
      <c r="J12" s="122">
        <f t="shared" si="2"/>
        <v>117.4993605740317</v>
      </c>
    </row>
    <row r="13" spans="1:10" ht="15" thickBot="1">
      <c r="A13" s="110"/>
      <c r="B13" s="121" t="s">
        <v>240</v>
      </c>
      <c r="C13" s="64" t="s">
        <v>241</v>
      </c>
      <c r="D13" s="47">
        <f>'POSEBNI DIO '!C79+0</f>
        <v>0</v>
      </c>
      <c r="E13" s="47">
        <f>'POSEBNI DIO '!D79+0</f>
        <v>0</v>
      </c>
      <c r="F13" s="47">
        <f>'POSEBNI DIO '!E79+0</f>
        <v>8054.2699999999995</v>
      </c>
      <c r="G13" s="47">
        <f>'POSEBNI DIO '!F79+0</f>
        <v>0</v>
      </c>
      <c r="H13" s="47">
        <f>'POSEBNI DIO '!G79+0</f>
        <v>0</v>
      </c>
      <c r="I13" s="122" t="e">
        <f t="shared" ref="I13" si="3">F13/D13*100</f>
        <v>#DIV/0!</v>
      </c>
      <c r="J13" s="122" t="e">
        <f t="shared" ref="J13" si="4">F13/E13*100</f>
        <v>#DIV/0!</v>
      </c>
    </row>
    <row r="14" spans="1:10" ht="15" thickBot="1">
      <c r="A14" s="138">
        <v>3</v>
      </c>
      <c r="B14" s="110"/>
      <c r="C14" s="62" t="s">
        <v>101</v>
      </c>
      <c r="D14" s="51">
        <f>SUM(D15:D15)</f>
        <v>275.77999999999997</v>
      </c>
      <c r="E14" s="51">
        <f t="shared" ref="E14:H14" si="5">SUM(E15:E15)</f>
        <v>2510</v>
      </c>
      <c r="F14" s="51">
        <f t="shared" si="5"/>
        <v>2510</v>
      </c>
      <c r="G14" s="51">
        <f t="shared" si="5"/>
        <v>2510</v>
      </c>
      <c r="H14" s="51">
        <f t="shared" si="5"/>
        <v>2510</v>
      </c>
      <c r="I14" s="122">
        <f t="shared" si="1"/>
        <v>910.14576836608899</v>
      </c>
      <c r="J14" s="122">
        <f t="shared" si="2"/>
        <v>100</v>
      </c>
    </row>
    <row r="15" spans="1:10" ht="15" thickBot="1">
      <c r="A15" s="110"/>
      <c r="B15" s="137" t="s">
        <v>189</v>
      </c>
      <c r="C15" s="65" t="s">
        <v>101</v>
      </c>
      <c r="D15" s="45">
        <v>275.77999999999997</v>
      </c>
      <c r="E15" s="46">
        <v>2510</v>
      </c>
      <c r="F15" s="46">
        <v>2510</v>
      </c>
      <c r="G15" s="46">
        <v>2510</v>
      </c>
      <c r="H15" s="46">
        <v>2510</v>
      </c>
      <c r="I15" s="122">
        <f t="shared" si="1"/>
        <v>910.14576836608899</v>
      </c>
      <c r="J15" s="122">
        <f t="shared" si="2"/>
        <v>100</v>
      </c>
    </row>
    <row r="16" spans="1:10" ht="15" thickBot="1">
      <c r="A16" s="138">
        <v>4</v>
      </c>
      <c r="B16" s="137"/>
      <c r="C16" s="63" t="s">
        <v>44</v>
      </c>
      <c r="D16" s="43">
        <f t="shared" ref="D16:G16" si="6">SUM(D17:D18)</f>
        <v>66712.28</v>
      </c>
      <c r="E16" s="43">
        <f t="shared" si="6"/>
        <v>70373.750000000015</v>
      </c>
      <c r="F16" s="43">
        <f t="shared" si="6"/>
        <v>67135</v>
      </c>
      <c r="G16" s="43">
        <f t="shared" si="6"/>
        <v>67135</v>
      </c>
      <c r="H16" s="43">
        <f>SUM(H17:H18)</f>
        <v>67135</v>
      </c>
      <c r="I16" s="122">
        <f t="shared" si="1"/>
        <v>100.6336464590927</v>
      </c>
      <c r="J16" s="122">
        <f t="shared" si="2"/>
        <v>95.39778681681733</v>
      </c>
    </row>
    <row r="17" spans="1:13" ht="15" thickBot="1">
      <c r="A17" s="109"/>
      <c r="B17" s="121" t="s">
        <v>190</v>
      </c>
      <c r="C17" s="64" t="s">
        <v>109</v>
      </c>
      <c r="D17" s="47">
        <v>65457.1</v>
      </c>
      <c r="E17" s="47">
        <v>67373.750000000015</v>
      </c>
      <c r="F17" s="47">
        <v>64135</v>
      </c>
      <c r="G17" s="47">
        <v>64135</v>
      </c>
      <c r="H17" s="47">
        <v>64135</v>
      </c>
      <c r="I17" s="122">
        <v>102.36866093619241</v>
      </c>
      <c r="J17" s="122">
        <v>95.192860720978103</v>
      </c>
    </row>
    <row r="18" spans="1:13" ht="15" thickBot="1">
      <c r="A18" s="110"/>
      <c r="B18" s="121" t="s">
        <v>191</v>
      </c>
      <c r="C18" s="66" t="s">
        <v>55</v>
      </c>
      <c r="D18" s="48">
        <v>1255.18</v>
      </c>
      <c r="E18" s="48">
        <v>3000</v>
      </c>
      <c r="F18" s="48">
        <f>'POSEBNI DIO '!E126+0</f>
        <v>3000</v>
      </c>
      <c r="G18" s="48">
        <f>'POSEBNI DIO '!F126+0</f>
        <v>3000</v>
      </c>
      <c r="H18" s="48">
        <f>'POSEBNI DIO '!G126+0</f>
        <v>3000</v>
      </c>
      <c r="I18" s="122">
        <f t="shared" si="1"/>
        <v>239.00954444780828</v>
      </c>
      <c r="J18" s="122">
        <f t="shared" si="2"/>
        <v>100</v>
      </c>
    </row>
    <row r="19" spans="1:13" ht="15" thickBot="1">
      <c r="A19" s="138">
        <v>5</v>
      </c>
      <c r="B19" s="121"/>
      <c r="C19" s="67" t="s">
        <v>198</v>
      </c>
      <c r="D19" s="68">
        <f>SUM(D20:D26)</f>
        <v>694131.58000000007</v>
      </c>
      <c r="E19" s="68">
        <f>SUM(E20:E26)</f>
        <v>778387.55999999994</v>
      </c>
      <c r="F19" s="68">
        <f t="shared" ref="F19:H19" si="7">SUM(F20:F26)</f>
        <v>769783.83</v>
      </c>
      <c r="G19" s="68">
        <f t="shared" si="7"/>
        <v>771206.88</v>
      </c>
      <c r="H19" s="68">
        <f t="shared" si="7"/>
        <v>755734</v>
      </c>
      <c r="I19" s="122">
        <f t="shared" ref="I19:I21" si="8">F19/D19*100</f>
        <v>110.89883419509596</v>
      </c>
      <c r="J19" s="122">
        <f t="shared" ref="J19:J21" si="9">F19/E19*100</f>
        <v>98.894672725756308</v>
      </c>
      <c r="M19" s="157"/>
    </row>
    <row r="20" spans="1:13" ht="15" thickBot="1">
      <c r="A20" s="138"/>
      <c r="B20" s="121" t="s">
        <v>248</v>
      </c>
      <c r="C20" s="66" t="s">
        <v>249</v>
      </c>
      <c r="D20" s="48">
        <v>0</v>
      </c>
      <c r="E20" s="48">
        <v>0</v>
      </c>
      <c r="F20" s="48">
        <v>755734</v>
      </c>
      <c r="G20" s="48">
        <v>755734</v>
      </c>
      <c r="H20" s="48">
        <v>755734</v>
      </c>
      <c r="I20" s="122" t="e">
        <f t="shared" si="8"/>
        <v>#DIV/0!</v>
      </c>
      <c r="J20" s="122" t="e">
        <f t="shared" si="9"/>
        <v>#DIV/0!</v>
      </c>
    </row>
    <row r="21" spans="1:13" ht="15" thickBot="1">
      <c r="A21" s="138"/>
      <c r="B21" s="121" t="s">
        <v>248</v>
      </c>
      <c r="C21" s="66" t="s">
        <v>250</v>
      </c>
      <c r="D21" s="48">
        <v>0</v>
      </c>
      <c r="E21" s="48">
        <v>0</v>
      </c>
      <c r="F21" s="48">
        <v>2107.48</v>
      </c>
      <c r="G21" s="48">
        <v>2320.9299999999998</v>
      </c>
      <c r="H21" s="48">
        <v>0</v>
      </c>
      <c r="I21" s="122" t="e">
        <f t="shared" si="8"/>
        <v>#DIV/0!</v>
      </c>
      <c r="J21" s="122" t="e">
        <f t="shared" si="9"/>
        <v>#DIV/0!</v>
      </c>
    </row>
    <row r="22" spans="1:13" ht="15" thickBot="1">
      <c r="A22" s="110"/>
      <c r="B22" s="121" t="s">
        <v>247</v>
      </c>
      <c r="C22" s="66" t="s">
        <v>59</v>
      </c>
      <c r="D22" s="46">
        <v>2375.44</v>
      </c>
      <c r="E22" s="46">
        <v>3417.5</v>
      </c>
      <c r="F22" s="46">
        <v>0</v>
      </c>
      <c r="G22" s="46">
        <v>0</v>
      </c>
      <c r="H22" s="46">
        <v>0</v>
      </c>
      <c r="I22" s="122">
        <v>0</v>
      </c>
      <c r="J22" s="122">
        <v>0</v>
      </c>
    </row>
    <row r="23" spans="1:13" ht="15" thickBot="1">
      <c r="A23" s="110"/>
      <c r="B23" s="121" t="s">
        <v>243</v>
      </c>
      <c r="C23" s="64" t="s">
        <v>112</v>
      </c>
      <c r="D23" s="47">
        <v>13460.74</v>
      </c>
      <c r="E23" s="47">
        <v>19365.79</v>
      </c>
      <c r="F23" s="47">
        <v>0</v>
      </c>
      <c r="G23" s="47">
        <v>0</v>
      </c>
      <c r="H23" s="47">
        <f>'POSEBNI DIO '!G169+0</f>
        <v>0</v>
      </c>
      <c r="I23" s="122">
        <f t="shared" si="1"/>
        <v>0</v>
      </c>
      <c r="J23" s="122">
        <f t="shared" si="2"/>
        <v>0</v>
      </c>
      <c r="M23" s="157"/>
    </row>
    <row r="24" spans="1:13" ht="15" thickBot="1">
      <c r="A24" s="110"/>
      <c r="B24" s="121" t="s">
        <v>244</v>
      </c>
      <c r="C24" s="64" t="s">
        <v>68</v>
      </c>
      <c r="D24" s="47">
        <v>678295.4</v>
      </c>
      <c r="E24" s="47">
        <v>753127.44</v>
      </c>
      <c r="F24" s="47">
        <v>0</v>
      </c>
      <c r="G24" s="47">
        <v>0</v>
      </c>
      <c r="H24" s="47">
        <v>0</v>
      </c>
      <c r="I24" s="122">
        <f t="shared" si="1"/>
        <v>0</v>
      </c>
      <c r="J24" s="122">
        <f t="shared" si="2"/>
        <v>0</v>
      </c>
    </row>
    <row r="25" spans="1:13" ht="15" thickBot="1">
      <c r="A25" s="110"/>
      <c r="B25" s="121" t="s">
        <v>266</v>
      </c>
      <c r="C25" s="64" t="s">
        <v>268</v>
      </c>
      <c r="D25" s="47">
        <v>0</v>
      </c>
      <c r="E25" s="47">
        <v>0</v>
      </c>
      <c r="F25" s="47">
        <v>11942.35</v>
      </c>
      <c r="G25" s="47">
        <v>13151.949999999999</v>
      </c>
      <c r="H25" s="47">
        <v>0</v>
      </c>
      <c r="I25" s="122" t="e">
        <f t="shared" ref="I25" si="10">F25/D25*100</f>
        <v>#DIV/0!</v>
      </c>
      <c r="J25" s="122" t="e">
        <f t="shared" ref="J25" si="11">F25/E25*100</f>
        <v>#DIV/0!</v>
      </c>
      <c r="K25" s="76"/>
    </row>
    <row r="26" spans="1:13" ht="16.2" customHeight="1" thickBot="1">
      <c r="A26" s="110"/>
      <c r="B26" s="121" t="s">
        <v>246</v>
      </c>
      <c r="C26" s="64" t="s">
        <v>206</v>
      </c>
      <c r="D26" s="47">
        <v>0</v>
      </c>
      <c r="E26" s="47">
        <v>2476.83</v>
      </c>
      <c r="F26" s="47">
        <v>0</v>
      </c>
      <c r="G26" s="47">
        <v>0</v>
      </c>
      <c r="H26" s="47">
        <v>0</v>
      </c>
      <c r="I26" s="122">
        <v>0</v>
      </c>
      <c r="J26" s="122">
        <v>0</v>
      </c>
      <c r="K26" s="76"/>
    </row>
    <row r="27" spans="1:13" ht="15" thickBot="1">
      <c r="A27" s="138">
        <v>6</v>
      </c>
      <c r="B27" s="121"/>
      <c r="C27" s="63" t="s">
        <v>199</v>
      </c>
      <c r="D27" s="51">
        <v>1675</v>
      </c>
      <c r="E27" s="51">
        <v>0</v>
      </c>
      <c r="F27" s="51">
        <f t="shared" ref="F27:H27" si="12">F28+0</f>
        <v>3000</v>
      </c>
      <c r="G27" s="51">
        <f t="shared" si="12"/>
        <v>3000</v>
      </c>
      <c r="H27" s="51">
        <f t="shared" si="12"/>
        <v>3000</v>
      </c>
      <c r="I27" s="122">
        <f t="shared" si="1"/>
        <v>179.1044776119403</v>
      </c>
      <c r="J27" s="122" t="e">
        <f t="shared" si="2"/>
        <v>#DIV/0!</v>
      </c>
      <c r="M27" s="157"/>
    </row>
    <row r="28" spans="1:13" ht="15" thickBot="1">
      <c r="A28" s="139"/>
      <c r="B28" s="137" t="s">
        <v>116</v>
      </c>
      <c r="C28" s="65" t="s">
        <v>89</v>
      </c>
      <c r="D28" s="45">
        <v>1675</v>
      </c>
      <c r="E28" s="45">
        <v>0</v>
      </c>
      <c r="F28" s="45">
        <f>'POSEBNI DIO '!E239+0</f>
        <v>3000</v>
      </c>
      <c r="G28" s="45">
        <f>'POSEBNI DIO '!F239+0</f>
        <v>3000</v>
      </c>
      <c r="H28" s="45">
        <f>'POSEBNI DIO '!G239+0</f>
        <v>3000</v>
      </c>
      <c r="I28" s="122">
        <f t="shared" si="1"/>
        <v>179.1044776119403</v>
      </c>
      <c r="J28" s="122" t="e">
        <f t="shared" si="2"/>
        <v>#DIV/0!</v>
      </c>
    </row>
    <row r="29" spans="1:13">
      <c r="A29" s="76"/>
      <c r="B29" s="76"/>
      <c r="C29" s="76"/>
      <c r="D29" s="76"/>
      <c r="E29" s="76"/>
      <c r="F29" s="76"/>
      <c r="G29" s="76"/>
      <c r="H29" s="76"/>
      <c r="I29" s="76"/>
      <c r="J29" s="76"/>
    </row>
    <row r="30" spans="1:13" ht="15" thickBot="1">
      <c r="A30" s="76"/>
      <c r="B30" s="76"/>
      <c r="C30" s="76"/>
      <c r="D30" s="76"/>
      <c r="E30" s="76"/>
      <c r="F30" s="76"/>
      <c r="G30" s="76"/>
      <c r="H30" s="76"/>
      <c r="I30" s="76"/>
      <c r="J30" s="76"/>
    </row>
    <row r="31" spans="1:13" ht="16.2" thickBot="1">
      <c r="A31" s="313" t="s">
        <v>192</v>
      </c>
      <c r="B31" s="314"/>
      <c r="C31" s="314"/>
      <c r="D31" s="314"/>
      <c r="E31" s="314"/>
      <c r="F31" s="314"/>
      <c r="G31" s="314"/>
      <c r="H31" s="314"/>
      <c r="I31" s="314"/>
      <c r="J31" s="315"/>
      <c r="M31" s="157"/>
    </row>
    <row r="32" spans="1:13" ht="15" thickBot="1">
      <c r="A32" s="292">
        <v>1</v>
      </c>
      <c r="B32" s="293"/>
      <c r="C32" s="293"/>
      <c r="D32" s="59">
        <v>2</v>
      </c>
      <c r="E32" s="59" t="s">
        <v>182</v>
      </c>
      <c r="F32" s="59" t="s">
        <v>183</v>
      </c>
      <c r="G32" s="59" t="s">
        <v>184</v>
      </c>
      <c r="H32" s="60" t="s">
        <v>185</v>
      </c>
      <c r="I32" s="60" t="s">
        <v>90</v>
      </c>
      <c r="J32" s="60" t="s">
        <v>200</v>
      </c>
    </row>
    <row r="33" spans="1:14" ht="27" thickBot="1">
      <c r="A33" s="309" t="s">
        <v>186</v>
      </c>
      <c r="B33" s="310"/>
      <c r="C33" s="69" t="s">
        <v>187</v>
      </c>
      <c r="D33" s="1" t="s">
        <v>224</v>
      </c>
      <c r="E33" s="1" t="s">
        <v>238</v>
      </c>
      <c r="F33" s="1" t="s">
        <v>225</v>
      </c>
      <c r="G33" s="1" t="s">
        <v>2</v>
      </c>
      <c r="H33" s="1" t="s">
        <v>226</v>
      </c>
      <c r="I33" s="20" t="s">
        <v>92</v>
      </c>
      <c r="J33" s="20" t="s">
        <v>92</v>
      </c>
    </row>
    <row r="34" spans="1:14" ht="15" thickBot="1">
      <c r="A34" s="311"/>
      <c r="B34" s="312"/>
      <c r="C34" s="61" t="s">
        <v>193</v>
      </c>
      <c r="D34" s="70">
        <f t="shared" ref="D34:G34" si="13">SUM(D35+D38+D41+D45+D53)</f>
        <v>783639.19000000006</v>
      </c>
      <c r="E34" s="70">
        <f t="shared" si="13"/>
        <v>886442.99</v>
      </c>
      <c r="F34" s="70">
        <f t="shared" si="13"/>
        <v>891277.27999999991</v>
      </c>
      <c r="G34" s="70">
        <f t="shared" si="13"/>
        <v>878985.85</v>
      </c>
      <c r="H34" s="70">
        <f>SUM(H35+H38+H41+H45+H53)</f>
        <v>843727.77</v>
      </c>
      <c r="I34" s="71">
        <f>F34/D34*100</f>
        <v>113.73566960069977</v>
      </c>
      <c r="J34" s="71">
        <f>F34/E34*100</f>
        <v>100.5453582525369</v>
      </c>
    </row>
    <row r="35" spans="1:14" ht="15" thickBot="1">
      <c r="A35" s="107">
        <v>1</v>
      </c>
      <c r="B35" s="65"/>
      <c r="C35" s="63" t="s">
        <v>13</v>
      </c>
      <c r="D35" s="44">
        <f t="shared" ref="D35:E35" si="14">SUM(D36:D37)</f>
        <v>21155.649999999998</v>
      </c>
      <c r="E35" s="44">
        <f t="shared" si="14"/>
        <v>34718.639999999999</v>
      </c>
      <c r="F35" s="44">
        <f>SUM(F36:F37)</f>
        <v>48848.45</v>
      </c>
      <c r="G35" s="44">
        <f t="shared" ref="G35:H35" si="15">SUM(G36:G37)</f>
        <v>35133.97</v>
      </c>
      <c r="H35" s="44">
        <f t="shared" si="15"/>
        <v>15348.77</v>
      </c>
      <c r="I35" s="122">
        <f t="shared" ref="I35:I54" si="16">F35/D35*100</f>
        <v>230.9002559599918</v>
      </c>
      <c r="J35" s="122">
        <f t="shared" ref="J35:J54" si="17">F35/E35*100</f>
        <v>140.69805153658092</v>
      </c>
    </row>
    <row r="36" spans="1:14" ht="15" thickBot="1">
      <c r="A36" s="110"/>
      <c r="B36" s="121" t="s">
        <v>188</v>
      </c>
      <c r="C36" s="64" t="s">
        <v>13</v>
      </c>
      <c r="D36" s="47">
        <f>'POSEBNI DIO '!C51+0</f>
        <v>21155.649999999998</v>
      </c>
      <c r="E36" s="47">
        <f>'POSEBNI DIO '!D51+0</f>
        <v>34718.639999999999</v>
      </c>
      <c r="F36" s="47">
        <f>'POSEBNI DIO '!E51+0</f>
        <v>40794.18</v>
      </c>
      <c r="G36" s="47">
        <f>'POSEBNI DIO '!F51+0</f>
        <v>35133.97</v>
      </c>
      <c r="H36" s="47">
        <f>'POSEBNI DIO '!G51+0</f>
        <v>15348.77</v>
      </c>
      <c r="I36" s="122">
        <f t="shared" si="16"/>
        <v>192.82877151021125</v>
      </c>
      <c r="J36" s="122">
        <f t="shared" si="17"/>
        <v>117.4993605740317</v>
      </c>
      <c r="N36" s="157"/>
    </row>
    <row r="37" spans="1:14" ht="15" thickBot="1">
      <c r="A37" s="110"/>
      <c r="B37" s="121" t="s">
        <v>253</v>
      </c>
      <c r="C37" s="64" t="s">
        <v>242</v>
      </c>
      <c r="D37" s="47">
        <f>'POSEBNI DIO '!C79+0</f>
        <v>0</v>
      </c>
      <c r="E37" s="47">
        <f>'POSEBNI DIO '!D79+0</f>
        <v>0</v>
      </c>
      <c r="F37" s="47">
        <f>'POSEBNI DIO '!E79+0</f>
        <v>8054.2699999999995</v>
      </c>
      <c r="G37" s="47">
        <f>'POSEBNI DIO '!F79+0</f>
        <v>0</v>
      </c>
      <c r="H37" s="47">
        <f>'POSEBNI DIO '!G79+0</f>
        <v>0</v>
      </c>
      <c r="I37" s="122" t="e">
        <f t="shared" ref="I37" si="18">F37/D37*100</f>
        <v>#DIV/0!</v>
      </c>
      <c r="J37" s="122" t="e">
        <f t="shared" ref="J37" si="19">F37/E37*100</f>
        <v>#DIV/0!</v>
      </c>
    </row>
    <row r="38" spans="1:14" ht="15" thickBot="1">
      <c r="A38" s="138">
        <v>3</v>
      </c>
      <c r="B38" s="110"/>
      <c r="C38" s="62" t="s">
        <v>101</v>
      </c>
      <c r="D38" s="51">
        <f>SUM(D39:D40)</f>
        <v>108.18</v>
      </c>
      <c r="E38" s="51">
        <f t="shared" ref="E38:H38" si="20">SUM(E39:E40)</f>
        <v>2788.5299999999997</v>
      </c>
      <c r="F38" s="51">
        <f t="shared" si="20"/>
        <v>2510</v>
      </c>
      <c r="G38" s="51">
        <f t="shared" si="20"/>
        <v>2510</v>
      </c>
      <c r="H38" s="51">
        <f t="shared" si="20"/>
        <v>2510</v>
      </c>
      <c r="I38" s="122">
        <f t="shared" si="16"/>
        <v>2320.2070623035679</v>
      </c>
      <c r="J38" s="122">
        <f t="shared" si="17"/>
        <v>90.011583163889227</v>
      </c>
    </row>
    <row r="39" spans="1:14" ht="15" thickBot="1">
      <c r="A39" s="110"/>
      <c r="B39" s="137" t="s">
        <v>189</v>
      </c>
      <c r="C39" s="65" t="s">
        <v>101</v>
      </c>
      <c r="D39" s="45">
        <f>'POSEBNI DIO '!C11+0</f>
        <v>108.18</v>
      </c>
      <c r="E39" s="45">
        <f>'POSEBNI DIO '!D11+0</f>
        <v>2510</v>
      </c>
      <c r="F39" s="45">
        <f>'POSEBNI DIO '!E11+0</f>
        <v>2510</v>
      </c>
      <c r="G39" s="45">
        <f>'POSEBNI DIO '!F11+0</f>
        <v>2510</v>
      </c>
      <c r="H39" s="45">
        <f>'POSEBNI DIO '!G11+0</f>
        <v>2510</v>
      </c>
      <c r="I39" s="122">
        <f t="shared" si="16"/>
        <v>2320.2070623035679</v>
      </c>
      <c r="J39" s="122">
        <f t="shared" si="17"/>
        <v>100</v>
      </c>
      <c r="M39" s="213"/>
    </row>
    <row r="40" spans="1:14" ht="15.6" thickBot="1">
      <c r="A40" s="110"/>
      <c r="B40" s="137" t="s">
        <v>194</v>
      </c>
      <c r="C40" s="126" t="s">
        <v>195</v>
      </c>
      <c r="D40" s="45">
        <f>'POSEBNI DIO '!C12+0</f>
        <v>0</v>
      </c>
      <c r="E40" s="45">
        <f>'POSEBNI DIO '!D12+0</f>
        <v>278.52999999999997</v>
      </c>
      <c r="F40" s="45">
        <f>'POSEBNI DIO '!E12+0</f>
        <v>0</v>
      </c>
      <c r="G40" s="45">
        <f>'POSEBNI DIO '!F12+0</f>
        <v>0</v>
      </c>
      <c r="H40" s="45">
        <f>'POSEBNI DIO '!G12+0</f>
        <v>0</v>
      </c>
      <c r="I40" s="122" t="e">
        <f t="shared" si="16"/>
        <v>#DIV/0!</v>
      </c>
      <c r="J40" s="122">
        <f t="shared" si="17"/>
        <v>0</v>
      </c>
    </row>
    <row r="41" spans="1:14" ht="15" thickBot="1">
      <c r="A41" s="138">
        <v>4</v>
      </c>
      <c r="B41" s="137"/>
      <c r="C41" s="63" t="s">
        <v>44</v>
      </c>
      <c r="D41" s="43">
        <f>SUM(D42:D44)</f>
        <v>64394.19</v>
      </c>
      <c r="E41" s="43">
        <f t="shared" ref="E41:H41" si="21">SUM(E42:E44)</f>
        <v>70626.24000000002</v>
      </c>
      <c r="F41" s="43">
        <f t="shared" si="21"/>
        <v>67135</v>
      </c>
      <c r="G41" s="43">
        <f t="shared" si="21"/>
        <v>67135</v>
      </c>
      <c r="H41" s="43">
        <f t="shared" si="21"/>
        <v>67135</v>
      </c>
      <c r="I41" s="122">
        <f t="shared" si="16"/>
        <v>104.2563001413637</v>
      </c>
      <c r="J41" s="122">
        <f t="shared" si="17"/>
        <v>95.05673811886345</v>
      </c>
    </row>
    <row r="42" spans="1:14" ht="15" thickBot="1">
      <c r="A42" s="109"/>
      <c r="B42" s="121" t="s">
        <v>190</v>
      </c>
      <c r="C42" s="64" t="s">
        <v>109</v>
      </c>
      <c r="D42" s="47">
        <f>'POSEBNI DIO '!C110+0</f>
        <v>62651.01</v>
      </c>
      <c r="E42" s="47">
        <f>'POSEBNI DIO '!D110+0</f>
        <v>67373.750000000015</v>
      </c>
      <c r="F42" s="47">
        <f>'POSEBNI DIO '!E110+0</f>
        <v>64135</v>
      </c>
      <c r="G42" s="47">
        <f>'POSEBNI DIO '!F110+0</f>
        <v>64135</v>
      </c>
      <c r="H42" s="47">
        <f>'POSEBNI DIO '!G110+0</f>
        <v>64135</v>
      </c>
      <c r="I42" s="122">
        <f t="shared" si="16"/>
        <v>102.36866093619241</v>
      </c>
      <c r="J42" s="122">
        <f t="shared" si="17"/>
        <v>95.192860720978103</v>
      </c>
    </row>
    <row r="43" spans="1:14" ht="13.8" customHeight="1" thickBot="1">
      <c r="A43" s="110"/>
      <c r="B43" s="121" t="s">
        <v>191</v>
      </c>
      <c r="C43" s="66" t="s">
        <v>55</v>
      </c>
      <c r="D43" s="48">
        <f>'POSEBNI DIO '!C126+0</f>
        <v>1255.18</v>
      </c>
      <c r="E43" s="48">
        <f>'POSEBNI DIO '!D126+0</f>
        <v>3000</v>
      </c>
      <c r="F43" s="48">
        <f>'POSEBNI DIO '!E126+0</f>
        <v>3000</v>
      </c>
      <c r="G43" s="48">
        <f>'POSEBNI DIO '!F126+0</f>
        <v>3000</v>
      </c>
      <c r="H43" s="48">
        <f>'POSEBNI DIO '!G126+0</f>
        <v>3000</v>
      </c>
      <c r="I43" s="122">
        <f t="shared" si="16"/>
        <v>239.00954444780828</v>
      </c>
      <c r="J43" s="122">
        <f t="shared" si="17"/>
        <v>100</v>
      </c>
    </row>
    <row r="44" spans="1:14" ht="15.6" thickBot="1">
      <c r="A44" s="110"/>
      <c r="B44" s="121" t="s">
        <v>196</v>
      </c>
      <c r="C44" s="126" t="s">
        <v>197</v>
      </c>
      <c r="D44" s="48">
        <f>'POSEBNI DIO '!C15+0</f>
        <v>488</v>
      </c>
      <c r="E44" s="48">
        <f>'POSEBNI DIO '!D15+0</f>
        <v>252.49</v>
      </c>
      <c r="F44" s="48">
        <f>'POSEBNI DIO '!E15+0</f>
        <v>0</v>
      </c>
      <c r="G44" s="48">
        <f>'POSEBNI DIO '!F15+0</f>
        <v>0</v>
      </c>
      <c r="H44" s="48">
        <f>'POSEBNI DIO '!G15+0</f>
        <v>0</v>
      </c>
      <c r="I44" s="122">
        <f t="shared" si="16"/>
        <v>0</v>
      </c>
      <c r="J44" s="122">
        <f t="shared" si="17"/>
        <v>0</v>
      </c>
    </row>
    <row r="45" spans="1:14" ht="15" thickBot="1">
      <c r="A45" s="138">
        <v>5</v>
      </c>
      <c r="B45" s="121"/>
      <c r="C45" s="67" t="s">
        <v>198</v>
      </c>
      <c r="D45" s="68">
        <f>SUM(D46:D52)</f>
        <v>696306.17</v>
      </c>
      <c r="E45" s="68">
        <f t="shared" ref="E45:H45" si="22">SUM(E46:E52)</f>
        <v>778309.58</v>
      </c>
      <c r="F45" s="68">
        <f t="shared" si="22"/>
        <v>769783.83</v>
      </c>
      <c r="G45" s="68">
        <f t="shared" si="22"/>
        <v>771206.88</v>
      </c>
      <c r="H45" s="68">
        <f t="shared" si="22"/>
        <v>755734</v>
      </c>
      <c r="I45" s="122">
        <f t="shared" si="16"/>
        <v>110.5524930218556</v>
      </c>
      <c r="J45" s="122">
        <f t="shared" si="17"/>
        <v>98.904581130814293</v>
      </c>
    </row>
    <row r="46" spans="1:14" ht="15" thickBot="1">
      <c r="A46" s="138"/>
      <c r="B46" s="121" t="s">
        <v>248</v>
      </c>
      <c r="C46" s="66" t="s">
        <v>249</v>
      </c>
      <c r="D46" s="48">
        <v>0</v>
      </c>
      <c r="E46" s="48">
        <v>0</v>
      </c>
      <c r="F46" s="48">
        <v>755734</v>
      </c>
      <c r="G46" s="48">
        <v>755734</v>
      </c>
      <c r="H46" s="48">
        <v>755734</v>
      </c>
      <c r="I46" s="122" t="e">
        <f t="shared" ref="I46" si="23">F46/D46*100</f>
        <v>#DIV/0!</v>
      </c>
      <c r="J46" s="122" t="e">
        <f t="shared" ref="J46" si="24">F46/E46*100</f>
        <v>#DIV/0!</v>
      </c>
      <c r="M46" s="157"/>
    </row>
    <row r="47" spans="1:14" ht="15" thickBot="1">
      <c r="A47" s="138"/>
      <c r="B47" s="121" t="s">
        <v>248</v>
      </c>
      <c r="C47" s="66" t="s">
        <v>250</v>
      </c>
      <c r="D47" s="48">
        <v>0</v>
      </c>
      <c r="E47" s="48">
        <v>0</v>
      </c>
      <c r="F47" s="48">
        <v>2107.48</v>
      </c>
      <c r="G47" s="48">
        <v>2320.9299999999998</v>
      </c>
      <c r="H47" s="48">
        <v>0</v>
      </c>
      <c r="I47" s="122" t="e">
        <f t="shared" ref="I47:I48" si="25">F47/D47*100</f>
        <v>#DIV/0!</v>
      </c>
      <c r="J47" s="122" t="e">
        <f t="shared" ref="J47:J48" si="26">F47/E47*100</f>
        <v>#DIV/0!</v>
      </c>
    </row>
    <row r="48" spans="1:14" ht="15" thickBot="1">
      <c r="A48" s="110"/>
      <c r="B48" s="121" t="s">
        <v>247</v>
      </c>
      <c r="C48" s="66" t="s">
        <v>59</v>
      </c>
      <c r="D48" s="48">
        <f>'POSEBNI DIO '!C160+0</f>
        <v>1097.26</v>
      </c>
      <c r="E48" s="48">
        <f>'POSEBNI DIO '!D160+0</f>
        <v>3417.5</v>
      </c>
      <c r="F48" s="48">
        <v>0</v>
      </c>
      <c r="G48" s="48">
        <v>0</v>
      </c>
      <c r="H48" s="48">
        <f>'POSEBNI DIO '!G160+0</f>
        <v>0</v>
      </c>
      <c r="I48" s="122">
        <f t="shared" si="25"/>
        <v>0</v>
      </c>
      <c r="J48" s="122">
        <f t="shared" si="26"/>
        <v>0</v>
      </c>
    </row>
    <row r="49" spans="1:10" ht="15" thickBot="1">
      <c r="A49" s="110"/>
      <c r="B49" s="121" t="s">
        <v>243</v>
      </c>
      <c r="C49" s="64" t="s">
        <v>112</v>
      </c>
      <c r="D49" s="47">
        <f>'POSEBNI DIO '!C169+0</f>
        <v>9962.869999999999</v>
      </c>
      <c r="E49" s="47">
        <f>'POSEBNI DIO '!D169+0</f>
        <v>19365.79</v>
      </c>
      <c r="F49" s="47">
        <v>0</v>
      </c>
      <c r="G49" s="47">
        <v>0</v>
      </c>
      <c r="H49" s="47">
        <v>0</v>
      </c>
      <c r="I49" s="122">
        <f t="shared" si="16"/>
        <v>0</v>
      </c>
      <c r="J49" s="122">
        <f t="shared" si="17"/>
        <v>0</v>
      </c>
    </row>
    <row r="50" spans="1:10" ht="15" thickBot="1">
      <c r="A50" s="110"/>
      <c r="B50" s="121" t="s">
        <v>244</v>
      </c>
      <c r="C50" s="64" t="s">
        <v>203</v>
      </c>
      <c r="D50" s="47">
        <f>'POSEBNI DIO '!C178+0</f>
        <v>680274.70000000007</v>
      </c>
      <c r="E50" s="47">
        <f>'POSEBNI DIO '!D178+0</f>
        <v>752084.46</v>
      </c>
      <c r="F50" s="47">
        <v>0</v>
      </c>
      <c r="G50" s="47">
        <v>0</v>
      </c>
      <c r="H50" s="47">
        <v>0</v>
      </c>
      <c r="I50" s="122">
        <f t="shared" si="16"/>
        <v>0</v>
      </c>
      <c r="J50" s="122">
        <f t="shared" si="17"/>
        <v>0</v>
      </c>
    </row>
    <row r="51" spans="1:10" ht="15" thickBot="1">
      <c r="A51" s="110"/>
      <c r="B51" s="121" t="s">
        <v>245</v>
      </c>
      <c r="C51" s="64" t="s">
        <v>268</v>
      </c>
      <c r="D51" s="47">
        <v>0</v>
      </c>
      <c r="E51" s="47">
        <v>0</v>
      </c>
      <c r="F51" s="47">
        <v>11942.35</v>
      </c>
      <c r="G51" s="47">
        <v>13151.949999999999</v>
      </c>
      <c r="H51" s="47">
        <v>0</v>
      </c>
      <c r="I51" s="122" t="e">
        <f t="shared" ref="I51" si="27">F51/D51*100</f>
        <v>#DIV/0!</v>
      </c>
      <c r="J51" s="122" t="e">
        <f t="shared" ref="J51" si="28">F51/E51*100</f>
        <v>#DIV/0!</v>
      </c>
    </row>
    <row r="52" spans="1:10" ht="15.6" thickBot="1">
      <c r="A52" s="110"/>
      <c r="B52" s="121" t="s">
        <v>246</v>
      </c>
      <c r="C52" s="126" t="s">
        <v>206</v>
      </c>
      <c r="D52" s="47">
        <f>'POSEBNI DIO '!C206+'POSEBNI DIO '!C212+'POSEBNI DIO '!C217+'POSEBNI DIO '!C223+'POSEBNI DIO '!C231</f>
        <v>4971.34</v>
      </c>
      <c r="E52" s="47">
        <f>'POSEBNI DIO '!D22+0</f>
        <v>3441.83</v>
      </c>
      <c r="F52" s="47">
        <f>'POSEBNI DIO '!E22+0</f>
        <v>0</v>
      </c>
      <c r="G52" s="47">
        <f>'POSEBNI DIO '!F22+0</f>
        <v>0</v>
      </c>
      <c r="H52" s="47">
        <f>'POSEBNI DIO '!G22+0</f>
        <v>0</v>
      </c>
      <c r="I52" s="122">
        <f t="shared" si="16"/>
        <v>0</v>
      </c>
      <c r="J52" s="122">
        <f t="shared" si="17"/>
        <v>0</v>
      </c>
    </row>
    <row r="53" spans="1:10" ht="15" thickBot="1">
      <c r="A53" s="138">
        <v>6</v>
      </c>
      <c r="B53" s="121"/>
      <c r="C53" s="63" t="s">
        <v>199</v>
      </c>
      <c r="D53" s="51">
        <f>D54+0</f>
        <v>1675</v>
      </c>
      <c r="E53" s="51">
        <f t="shared" ref="E53:H53" si="29">E54+0</f>
        <v>0</v>
      </c>
      <c r="F53" s="51">
        <f t="shared" si="29"/>
        <v>3000</v>
      </c>
      <c r="G53" s="51">
        <f t="shared" si="29"/>
        <v>3000</v>
      </c>
      <c r="H53" s="51">
        <f t="shared" si="29"/>
        <v>3000</v>
      </c>
      <c r="I53" s="122">
        <f t="shared" si="16"/>
        <v>179.1044776119403</v>
      </c>
      <c r="J53" s="122" t="e">
        <f t="shared" si="17"/>
        <v>#DIV/0!</v>
      </c>
    </row>
    <row r="54" spans="1:10" ht="15" thickBot="1">
      <c r="A54" s="139"/>
      <c r="B54" s="137" t="s">
        <v>116</v>
      </c>
      <c r="C54" s="65" t="s">
        <v>204</v>
      </c>
      <c r="D54" s="45">
        <f>'POSEBNI DIO '!C23+0</f>
        <v>1675</v>
      </c>
      <c r="E54" s="45">
        <f>'POSEBNI DIO '!D23+0</f>
        <v>0</v>
      </c>
      <c r="F54" s="45">
        <f>'POSEBNI DIO '!E23+0</f>
        <v>3000</v>
      </c>
      <c r="G54" s="45">
        <f>'POSEBNI DIO '!F23+0</f>
        <v>3000</v>
      </c>
      <c r="H54" s="45">
        <f>'POSEBNI DIO '!G23+0</f>
        <v>3000</v>
      </c>
      <c r="I54" s="122">
        <f t="shared" si="16"/>
        <v>179.1044776119403</v>
      </c>
      <c r="J54" s="122" t="e">
        <f t="shared" si="17"/>
        <v>#DIV/0!</v>
      </c>
    </row>
    <row r="64" spans="1:10" ht="28.8" customHeight="1"/>
    <row r="75" ht="28.2" customHeight="1"/>
    <row r="85" spans="7:9">
      <c r="G85" s="42"/>
      <c r="H85" s="42"/>
      <c r="I85" s="42"/>
    </row>
    <row r="86" spans="7:9" ht="33.6" customHeight="1"/>
    <row r="88" spans="7:9" ht="28.8" customHeight="1"/>
    <row r="99" ht="44.4" customHeight="1"/>
  </sheetData>
  <mergeCells count="13">
    <mergeCell ref="A6:J6"/>
    <mergeCell ref="A7:J7"/>
    <mergeCell ref="A1:J1"/>
    <mergeCell ref="A2:J2"/>
    <mergeCell ref="A3:J3"/>
    <mergeCell ref="A4:J4"/>
    <mergeCell ref="A5:J5"/>
    <mergeCell ref="A8:C8"/>
    <mergeCell ref="A32:C32"/>
    <mergeCell ref="A33:B34"/>
    <mergeCell ref="A31:J31"/>
    <mergeCell ref="A9:B9"/>
    <mergeCell ref="A10:C10"/>
  </mergeCells>
  <phoneticPr fontId="42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62" fitToHeight="0" orientation="portrait" r:id="rId1"/>
  <ignoredErrors>
    <ignoredError sqref="I40 J44 I53:I54 J53:J54 I27:J28 I13:J13 I37:J37 I51:J51 I46:J47 I20:J21 I25:J25" evalError="1"/>
    <ignoredError sqref="E32:H32 E8:H8" numberStoredAsText="1"/>
    <ignoredError sqref="D19:E19" formulaRange="1"/>
    <ignoredError sqref="B25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CEDBC-C7C2-4EEE-82F8-69622ED0B9E2}">
  <sheetPr>
    <pageSetUpPr fitToPage="1"/>
  </sheetPr>
  <dimension ref="A1:H71"/>
  <sheetViews>
    <sheetView workbookViewId="0">
      <selection activeCell="C15" sqref="C15"/>
    </sheetView>
  </sheetViews>
  <sheetFormatPr defaultRowHeight="14.4"/>
  <cols>
    <col min="1" max="1" width="74.33203125" customWidth="1"/>
    <col min="2" max="6" width="13.77734375" customWidth="1"/>
    <col min="7" max="8" width="7.88671875" bestFit="1" customWidth="1"/>
    <col min="9" max="14" width="30.77734375" customWidth="1"/>
  </cols>
  <sheetData>
    <row r="1" spans="1:8" ht="15" customHeight="1" thickBot="1">
      <c r="A1" s="274" t="s">
        <v>0</v>
      </c>
      <c r="B1" s="327"/>
      <c r="C1" s="327"/>
      <c r="D1" s="327"/>
      <c r="E1" s="327"/>
      <c r="F1" s="327"/>
      <c r="G1" s="327"/>
      <c r="H1" s="328"/>
    </row>
    <row r="2" spans="1:8" ht="16.2" thickBot="1">
      <c r="A2" s="274" t="s">
        <v>227</v>
      </c>
      <c r="B2" s="274"/>
      <c r="C2" s="274"/>
      <c r="D2" s="274"/>
      <c r="E2" s="274"/>
      <c r="F2" s="274"/>
      <c r="G2" s="274"/>
      <c r="H2" s="328"/>
    </row>
    <row r="3" spans="1:8" ht="16.2" thickBot="1">
      <c r="A3" s="326"/>
      <c r="B3" s="326"/>
      <c r="C3" s="326"/>
      <c r="D3" s="326"/>
      <c r="E3" s="326"/>
      <c r="F3" s="326"/>
      <c r="G3" s="326"/>
      <c r="H3" s="329"/>
    </row>
    <row r="4" spans="1:8" ht="16.2" thickBot="1">
      <c r="A4" s="274" t="s">
        <v>93</v>
      </c>
      <c r="B4" s="274"/>
      <c r="C4" s="274"/>
      <c r="D4" s="274"/>
      <c r="E4" s="274"/>
      <c r="F4" s="274"/>
      <c r="G4" s="274"/>
      <c r="H4" s="328"/>
    </row>
    <row r="5" spans="1:8" ht="16.2" thickBot="1">
      <c r="A5" s="326"/>
      <c r="B5" s="326"/>
      <c r="C5" s="326"/>
      <c r="D5" s="326"/>
      <c r="E5" s="326"/>
      <c r="F5" s="326"/>
      <c r="G5" s="326"/>
      <c r="H5" s="326"/>
    </row>
    <row r="6" spans="1:8" ht="16.2" thickBot="1">
      <c r="A6" s="325" t="s">
        <v>201</v>
      </c>
      <c r="B6" s="325"/>
      <c r="C6" s="325"/>
      <c r="D6" s="325"/>
      <c r="E6" s="325"/>
      <c r="F6" s="325"/>
      <c r="G6" s="325"/>
      <c r="H6" s="325"/>
    </row>
    <row r="7" spans="1:8" ht="15" thickBot="1">
      <c r="A7" s="95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74" t="s">
        <v>90</v>
      </c>
      <c r="H7" s="74" t="s">
        <v>91</v>
      </c>
    </row>
    <row r="8" spans="1:8" ht="27" thickBot="1">
      <c r="A8" s="92" t="s">
        <v>0</v>
      </c>
      <c r="B8" s="93" t="s">
        <v>224</v>
      </c>
      <c r="C8" s="93" t="s">
        <v>238</v>
      </c>
      <c r="D8" s="93" t="s">
        <v>225</v>
      </c>
      <c r="E8" s="93" t="s">
        <v>2</v>
      </c>
      <c r="F8" s="93" t="s">
        <v>226</v>
      </c>
      <c r="G8" s="94" t="s">
        <v>92</v>
      </c>
      <c r="H8" s="94" t="s">
        <v>92</v>
      </c>
    </row>
    <row r="9" spans="1:8" ht="30" customHeight="1" thickBot="1">
      <c r="A9" s="77" t="s">
        <v>117</v>
      </c>
      <c r="B9" s="78">
        <f>SUM(B38+0)</f>
        <v>783639.19000000006</v>
      </c>
      <c r="C9" s="79">
        <f>SUM(C38+0)</f>
        <v>886442.99</v>
      </c>
      <c r="D9" s="79">
        <f>SUM(D38+0)</f>
        <v>891277.27999999991</v>
      </c>
      <c r="E9" s="79">
        <f>SUM(E38+0)</f>
        <v>878985.85</v>
      </c>
      <c r="F9" s="79">
        <f>SUM(F38+0)</f>
        <v>843727.77</v>
      </c>
      <c r="G9" s="80">
        <f t="shared" ref="G9:G26" si="0">D9/B9*100</f>
        <v>113.73566960069977</v>
      </c>
      <c r="H9" s="80">
        <f>D9/C9*100</f>
        <v>100.5453582525369</v>
      </c>
    </row>
    <row r="10" spans="1:8" ht="30" customHeight="1" thickBot="1">
      <c r="A10" s="34" t="s">
        <v>118</v>
      </c>
      <c r="B10" s="35">
        <v>0</v>
      </c>
      <c r="C10" s="36">
        <v>0</v>
      </c>
      <c r="D10" s="36">
        <v>0</v>
      </c>
      <c r="E10" s="41">
        <v>0</v>
      </c>
      <c r="F10" s="41">
        <v>0</v>
      </c>
      <c r="G10" s="32" t="e">
        <f t="shared" si="0"/>
        <v>#DIV/0!</v>
      </c>
      <c r="H10" s="32" t="e">
        <f t="shared" ref="H10:H26" si="1">D10/C10*100</f>
        <v>#DIV/0!</v>
      </c>
    </row>
    <row r="11" spans="1:8" ht="30" customHeight="1" thickBot="1">
      <c r="A11" s="37" t="s">
        <v>119</v>
      </c>
      <c r="B11" s="35">
        <v>0</v>
      </c>
      <c r="C11" s="36">
        <v>0</v>
      </c>
      <c r="D11" s="36">
        <v>0</v>
      </c>
      <c r="E11" s="41">
        <v>0</v>
      </c>
      <c r="F11" s="41">
        <v>0</v>
      </c>
      <c r="G11" s="32" t="e">
        <f t="shared" si="0"/>
        <v>#DIV/0!</v>
      </c>
      <c r="H11" s="32" t="e">
        <f t="shared" si="1"/>
        <v>#DIV/0!</v>
      </c>
    </row>
    <row r="12" spans="1:8" ht="30" customHeight="1" thickBot="1">
      <c r="A12" s="37" t="s">
        <v>120</v>
      </c>
      <c r="B12" s="35">
        <v>0</v>
      </c>
      <c r="C12" s="36">
        <v>0</v>
      </c>
      <c r="D12" s="36">
        <v>0</v>
      </c>
      <c r="E12" s="41">
        <v>0</v>
      </c>
      <c r="F12" s="41">
        <v>0</v>
      </c>
      <c r="G12" s="32" t="e">
        <f t="shared" ref="G12:G16" si="2">D12/B12*100</f>
        <v>#DIV/0!</v>
      </c>
      <c r="H12" s="32" t="e">
        <f t="shared" ref="H12:H16" si="3">D12/C12*100</f>
        <v>#DIV/0!</v>
      </c>
    </row>
    <row r="13" spans="1:8" ht="30" customHeight="1" thickBot="1">
      <c r="A13" s="37" t="s">
        <v>121</v>
      </c>
      <c r="B13" s="35">
        <v>0</v>
      </c>
      <c r="C13" s="36">
        <v>0</v>
      </c>
      <c r="D13" s="36">
        <v>0</v>
      </c>
      <c r="E13" s="41">
        <v>0</v>
      </c>
      <c r="F13" s="41">
        <v>0</v>
      </c>
      <c r="G13" s="32" t="e">
        <f t="shared" si="2"/>
        <v>#DIV/0!</v>
      </c>
      <c r="H13" s="32" t="e">
        <f t="shared" si="3"/>
        <v>#DIV/0!</v>
      </c>
    </row>
    <row r="14" spans="1:8" ht="30" customHeight="1" thickBot="1">
      <c r="A14" s="37" t="s">
        <v>122</v>
      </c>
      <c r="B14" s="35">
        <v>0</v>
      </c>
      <c r="C14" s="36">
        <v>0</v>
      </c>
      <c r="D14" s="36">
        <v>0</v>
      </c>
      <c r="E14" s="41">
        <v>0</v>
      </c>
      <c r="F14" s="41">
        <v>0</v>
      </c>
      <c r="G14" s="32" t="e">
        <f t="shared" si="2"/>
        <v>#DIV/0!</v>
      </c>
      <c r="H14" s="32" t="e">
        <f t="shared" si="3"/>
        <v>#DIV/0!</v>
      </c>
    </row>
    <row r="15" spans="1:8" ht="30" customHeight="1" thickBot="1">
      <c r="A15" s="37" t="s">
        <v>123</v>
      </c>
      <c r="B15" s="35">
        <v>0</v>
      </c>
      <c r="C15" s="36">
        <v>0</v>
      </c>
      <c r="D15" s="36">
        <v>0</v>
      </c>
      <c r="E15" s="41">
        <v>0</v>
      </c>
      <c r="F15" s="41">
        <v>0</v>
      </c>
      <c r="G15" s="32" t="e">
        <f t="shared" si="2"/>
        <v>#DIV/0!</v>
      </c>
      <c r="H15" s="32" t="e">
        <f t="shared" si="3"/>
        <v>#DIV/0!</v>
      </c>
    </row>
    <row r="16" spans="1:8" ht="30" customHeight="1" thickBot="1">
      <c r="A16" s="37" t="s">
        <v>124</v>
      </c>
      <c r="B16" s="35">
        <v>0</v>
      </c>
      <c r="C16" s="36">
        <v>0</v>
      </c>
      <c r="D16" s="36">
        <v>0</v>
      </c>
      <c r="E16" s="41">
        <v>0</v>
      </c>
      <c r="F16" s="41">
        <v>0</v>
      </c>
      <c r="G16" s="32" t="e">
        <f t="shared" si="2"/>
        <v>#DIV/0!</v>
      </c>
      <c r="H16" s="32" t="e">
        <f t="shared" si="3"/>
        <v>#DIV/0!</v>
      </c>
    </row>
    <row r="17" spans="1:8" ht="30" customHeight="1" thickBot="1">
      <c r="A17" s="34" t="s">
        <v>125</v>
      </c>
      <c r="B17" s="35">
        <v>0</v>
      </c>
      <c r="C17" s="36">
        <v>0</v>
      </c>
      <c r="D17" s="36">
        <v>0</v>
      </c>
      <c r="E17" s="41">
        <v>0</v>
      </c>
      <c r="F17" s="41">
        <v>0</v>
      </c>
      <c r="G17" s="32" t="e">
        <f t="shared" si="0"/>
        <v>#DIV/0!</v>
      </c>
      <c r="H17" s="32" t="e">
        <f t="shared" si="1"/>
        <v>#DIV/0!</v>
      </c>
    </row>
    <row r="18" spans="1:8" ht="30" customHeight="1" thickBot="1">
      <c r="A18" s="37" t="s">
        <v>126</v>
      </c>
      <c r="B18" s="35">
        <v>0</v>
      </c>
      <c r="C18" s="36">
        <v>0</v>
      </c>
      <c r="D18" s="36">
        <v>0</v>
      </c>
      <c r="E18" s="41">
        <v>0</v>
      </c>
      <c r="F18" s="41">
        <v>0</v>
      </c>
      <c r="G18" s="32" t="e">
        <f t="shared" si="0"/>
        <v>#DIV/0!</v>
      </c>
      <c r="H18" s="32" t="e">
        <f t="shared" si="1"/>
        <v>#DIV/0!</v>
      </c>
    </row>
    <row r="19" spans="1:8" ht="30" customHeight="1" thickBot="1">
      <c r="A19" s="37" t="s">
        <v>127</v>
      </c>
      <c r="B19" s="35">
        <v>0</v>
      </c>
      <c r="C19" s="36">
        <v>0</v>
      </c>
      <c r="D19" s="36">
        <v>0</v>
      </c>
      <c r="E19" s="41">
        <v>0</v>
      </c>
      <c r="F19" s="41">
        <v>0</v>
      </c>
      <c r="G19" s="32" t="e">
        <f t="shared" si="0"/>
        <v>#DIV/0!</v>
      </c>
      <c r="H19" s="32" t="e">
        <f t="shared" si="1"/>
        <v>#DIV/0!</v>
      </c>
    </row>
    <row r="20" spans="1:8" ht="30" customHeight="1" thickBot="1">
      <c r="A20" s="37" t="s">
        <v>128</v>
      </c>
      <c r="B20" s="35">
        <v>0</v>
      </c>
      <c r="C20" s="36">
        <v>0</v>
      </c>
      <c r="D20" s="36">
        <v>0</v>
      </c>
      <c r="E20" s="36">
        <v>0</v>
      </c>
      <c r="F20" s="36">
        <v>0</v>
      </c>
      <c r="G20" s="32" t="e">
        <f t="shared" si="0"/>
        <v>#DIV/0!</v>
      </c>
      <c r="H20" s="32" t="e">
        <f t="shared" si="1"/>
        <v>#DIV/0!</v>
      </c>
    </row>
    <row r="21" spans="1:8" ht="30" customHeight="1" thickBot="1">
      <c r="A21" s="37" t="s">
        <v>129</v>
      </c>
      <c r="B21" s="35">
        <v>0</v>
      </c>
      <c r="C21" s="36">
        <v>0</v>
      </c>
      <c r="D21" s="36">
        <v>0</v>
      </c>
      <c r="E21" s="36">
        <v>0</v>
      </c>
      <c r="F21" s="36">
        <v>0</v>
      </c>
      <c r="G21" s="32" t="e">
        <f t="shared" si="0"/>
        <v>#DIV/0!</v>
      </c>
      <c r="H21" s="32" t="e">
        <f t="shared" si="1"/>
        <v>#DIV/0!</v>
      </c>
    </row>
    <row r="22" spans="1:8" ht="30" customHeight="1" thickBot="1">
      <c r="A22" s="37" t="s">
        <v>130</v>
      </c>
      <c r="B22" s="35">
        <v>0</v>
      </c>
      <c r="C22" s="36">
        <v>0</v>
      </c>
      <c r="D22" s="36">
        <v>0</v>
      </c>
      <c r="E22" s="36">
        <v>0</v>
      </c>
      <c r="F22" s="36">
        <v>0</v>
      </c>
      <c r="G22" s="32" t="e">
        <f t="shared" si="0"/>
        <v>#DIV/0!</v>
      </c>
      <c r="H22" s="32" t="e">
        <f t="shared" si="1"/>
        <v>#DIV/0!</v>
      </c>
    </row>
    <row r="23" spans="1:8" ht="30" customHeight="1" thickBot="1">
      <c r="A23" s="37" t="s">
        <v>131</v>
      </c>
      <c r="B23" s="35">
        <v>0</v>
      </c>
      <c r="C23" s="36">
        <v>0</v>
      </c>
      <c r="D23" s="36">
        <v>0</v>
      </c>
      <c r="E23" s="36">
        <v>0</v>
      </c>
      <c r="F23" s="36">
        <v>0</v>
      </c>
      <c r="G23" s="32" t="e">
        <f t="shared" si="0"/>
        <v>#DIV/0!</v>
      </c>
      <c r="H23" s="32" t="e">
        <f t="shared" si="1"/>
        <v>#DIV/0!</v>
      </c>
    </row>
    <row r="24" spans="1:8" ht="30" customHeight="1" thickBot="1">
      <c r="A24" s="34" t="s">
        <v>132</v>
      </c>
      <c r="B24" s="35">
        <v>0</v>
      </c>
      <c r="C24" s="36">
        <v>0</v>
      </c>
      <c r="D24" s="36">
        <v>0</v>
      </c>
      <c r="E24" s="36">
        <v>0</v>
      </c>
      <c r="F24" s="36">
        <v>0</v>
      </c>
      <c r="G24" s="32" t="e">
        <f t="shared" si="0"/>
        <v>#DIV/0!</v>
      </c>
      <c r="H24" s="32" t="e">
        <f t="shared" si="1"/>
        <v>#DIV/0!</v>
      </c>
    </row>
    <row r="25" spans="1:8" ht="30" customHeight="1" thickBot="1">
      <c r="A25" s="37" t="s">
        <v>133</v>
      </c>
      <c r="B25" s="35">
        <v>0</v>
      </c>
      <c r="C25" s="36">
        <v>0</v>
      </c>
      <c r="D25" s="36">
        <v>0</v>
      </c>
      <c r="E25" s="36">
        <v>0</v>
      </c>
      <c r="F25" s="36">
        <v>0</v>
      </c>
      <c r="G25" s="32" t="e">
        <f t="shared" si="0"/>
        <v>#DIV/0!</v>
      </c>
      <c r="H25" s="32" t="e">
        <f t="shared" si="1"/>
        <v>#DIV/0!</v>
      </c>
    </row>
    <row r="26" spans="1:8" ht="30" customHeight="1" thickBot="1">
      <c r="A26" s="37" t="s">
        <v>134</v>
      </c>
      <c r="B26" s="35">
        <v>0</v>
      </c>
      <c r="C26" s="36">
        <v>0</v>
      </c>
      <c r="D26" s="36">
        <v>0</v>
      </c>
      <c r="E26" s="36">
        <v>0</v>
      </c>
      <c r="F26" s="36">
        <v>0</v>
      </c>
      <c r="G26" s="32" t="e">
        <f t="shared" si="0"/>
        <v>#DIV/0!</v>
      </c>
      <c r="H26" s="32" t="e">
        <f t="shared" si="1"/>
        <v>#DIV/0!</v>
      </c>
    </row>
    <row r="27" spans="1:8" ht="30" customHeight="1" thickBot="1">
      <c r="A27" s="37" t="s">
        <v>135</v>
      </c>
      <c r="B27" s="35">
        <v>0</v>
      </c>
      <c r="C27" s="36">
        <v>0</v>
      </c>
      <c r="D27" s="36">
        <v>0</v>
      </c>
      <c r="E27" s="36">
        <v>0</v>
      </c>
      <c r="F27" s="36">
        <v>0</v>
      </c>
      <c r="G27" s="32" t="e">
        <f t="shared" ref="G27:G56" si="4">D27/B27*100</f>
        <v>#DIV/0!</v>
      </c>
      <c r="H27" s="32" t="e">
        <f t="shared" ref="H27:H56" si="5">D27/C27*100</f>
        <v>#DIV/0!</v>
      </c>
    </row>
    <row r="28" spans="1:8" ht="30" customHeight="1" thickBot="1">
      <c r="A28" s="37" t="s">
        <v>136</v>
      </c>
      <c r="B28" s="35">
        <v>0</v>
      </c>
      <c r="C28" s="36">
        <v>0</v>
      </c>
      <c r="D28" s="36">
        <v>0</v>
      </c>
      <c r="E28" s="36">
        <v>0</v>
      </c>
      <c r="F28" s="36">
        <v>0</v>
      </c>
      <c r="G28" s="32" t="e">
        <f t="shared" si="4"/>
        <v>#DIV/0!</v>
      </c>
      <c r="H28" s="32" t="e">
        <f t="shared" si="5"/>
        <v>#DIV/0!</v>
      </c>
    </row>
    <row r="29" spans="1:8" ht="30" customHeight="1" thickBot="1">
      <c r="A29" s="37" t="s">
        <v>137</v>
      </c>
      <c r="B29" s="35">
        <v>0</v>
      </c>
      <c r="C29" s="36">
        <v>0</v>
      </c>
      <c r="D29" s="36">
        <v>0</v>
      </c>
      <c r="E29" s="36">
        <v>0</v>
      </c>
      <c r="F29" s="36">
        <v>0</v>
      </c>
      <c r="G29" s="32" t="e">
        <f t="shared" si="4"/>
        <v>#DIV/0!</v>
      </c>
      <c r="H29" s="32" t="e">
        <f t="shared" si="5"/>
        <v>#DIV/0!</v>
      </c>
    </row>
    <row r="30" spans="1:8" ht="30" customHeight="1" thickBot="1">
      <c r="A30" s="37" t="s">
        <v>138</v>
      </c>
      <c r="B30" s="35">
        <v>0</v>
      </c>
      <c r="C30" s="36">
        <v>0</v>
      </c>
      <c r="D30" s="36">
        <v>0</v>
      </c>
      <c r="E30" s="36">
        <v>0</v>
      </c>
      <c r="F30" s="36">
        <v>0</v>
      </c>
      <c r="G30" s="32" t="e">
        <f t="shared" si="4"/>
        <v>#DIV/0!</v>
      </c>
      <c r="H30" s="32" t="e">
        <f t="shared" si="5"/>
        <v>#DIV/0!</v>
      </c>
    </row>
    <row r="31" spans="1:8" ht="30" customHeight="1" thickBot="1">
      <c r="A31" s="34" t="s">
        <v>139</v>
      </c>
      <c r="B31" s="35">
        <v>0</v>
      </c>
      <c r="C31" s="36">
        <v>0</v>
      </c>
      <c r="D31" s="36">
        <v>0</v>
      </c>
      <c r="E31" s="36">
        <v>0</v>
      </c>
      <c r="F31" s="36">
        <v>0</v>
      </c>
      <c r="G31" s="32" t="e">
        <f t="shared" si="4"/>
        <v>#DIV/0!</v>
      </c>
      <c r="H31" s="32" t="e">
        <f t="shared" si="5"/>
        <v>#DIV/0!</v>
      </c>
    </row>
    <row r="32" spans="1:8" ht="30" customHeight="1" thickBot="1">
      <c r="A32" s="37" t="s">
        <v>140</v>
      </c>
      <c r="B32" s="35">
        <v>0</v>
      </c>
      <c r="C32" s="36">
        <v>0</v>
      </c>
      <c r="D32" s="36">
        <v>0</v>
      </c>
      <c r="E32" s="36">
        <v>0</v>
      </c>
      <c r="F32" s="36">
        <v>0</v>
      </c>
      <c r="G32" s="32" t="e">
        <f t="shared" si="4"/>
        <v>#DIV/0!</v>
      </c>
      <c r="H32" s="32" t="e">
        <f t="shared" si="5"/>
        <v>#DIV/0!</v>
      </c>
    </row>
    <row r="33" spans="1:8" ht="30" customHeight="1" thickBot="1">
      <c r="A33" s="37" t="s">
        <v>141</v>
      </c>
      <c r="B33" s="35">
        <v>0</v>
      </c>
      <c r="C33" s="36">
        <v>0</v>
      </c>
      <c r="D33" s="36">
        <v>0</v>
      </c>
      <c r="E33" s="36">
        <v>0</v>
      </c>
      <c r="F33" s="36">
        <v>0</v>
      </c>
      <c r="G33" s="32" t="e">
        <f t="shared" si="4"/>
        <v>#DIV/0!</v>
      </c>
      <c r="H33" s="32" t="e">
        <f t="shared" si="5"/>
        <v>#DIV/0!</v>
      </c>
    </row>
    <row r="34" spans="1:8" ht="30" customHeight="1" thickBot="1">
      <c r="A34" s="37" t="s">
        <v>142</v>
      </c>
      <c r="B34" s="35">
        <v>0</v>
      </c>
      <c r="C34" s="36">
        <v>0</v>
      </c>
      <c r="D34" s="36">
        <v>0</v>
      </c>
      <c r="E34" s="36">
        <v>0</v>
      </c>
      <c r="F34" s="36">
        <v>0</v>
      </c>
      <c r="G34" s="32" t="e">
        <f t="shared" si="4"/>
        <v>#DIV/0!</v>
      </c>
      <c r="H34" s="32" t="e">
        <f t="shared" si="5"/>
        <v>#DIV/0!</v>
      </c>
    </row>
    <row r="35" spans="1:8" ht="30" customHeight="1" thickBot="1">
      <c r="A35" s="37" t="s">
        <v>143</v>
      </c>
      <c r="B35" s="35">
        <v>0</v>
      </c>
      <c r="C35" s="36">
        <v>0</v>
      </c>
      <c r="D35" s="36">
        <v>0</v>
      </c>
      <c r="E35" s="36">
        <v>0</v>
      </c>
      <c r="F35" s="36">
        <v>0</v>
      </c>
      <c r="G35" s="32" t="e">
        <f t="shared" si="4"/>
        <v>#DIV/0!</v>
      </c>
      <c r="H35" s="32" t="e">
        <f t="shared" si="5"/>
        <v>#DIV/0!</v>
      </c>
    </row>
    <row r="36" spans="1:8" ht="30" customHeight="1" thickBot="1">
      <c r="A36" s="37" t="s">
        <v>144</v>
      </c>
      <c r="B36" s="35">
        <v>0</v>
      </c>
      <c r="C36" s="36">
        <v>0</v>
      </c>
      <c r="D36" s="36">
        <v>0</v>
      </c>
      <c r="E36" s="36">
        <v>0</v>
      </c>
      <c r="F36" s="36">
        <v>0</v>
      </c>
      <c r="G36" s="32" t="e">
        <f t="shared" si="4"/>
        <v>#DIV/0!</v>
      </c>
      <c r="H36" s="32" t="e">
        <f t="shared" si="5"/>
        <v>#DIV/0!</v>
      </c>
    </row>
    <row r="37" spans="1:8" ht="30" customHeight="1" thickBot="1">
      <c r="A37" s="37" t="s">
        <v>145</v>
      </c>
      <c r="B37" s="35">
        <v>0</v>
      </c>
      <c r="C37" s="36">
        <v>0</v>
      </c>
      <c r="D37" s="36">
        <v>0</v>
      </c>
      <c r="E37" s="36">
        <v>0</v>
      </c>
      <c r="F37" s="36">
        <v>0</v>
      </c>
      <c r="G37" s="32" t="e">
        <f t="shared" si="4"/>
        <v>#DIV/0!</v>
      </c>
      <c r="H37" s="32" t="e">
        <f t="shared" si="5"/>
        <v>#DIV/0!</v>
      </c>
    </row>
    <row r="38" spans="1:8" ht="30" customHeight="1" thickBot="1">
      <c r="A38" s="81" t="s">
        <v>146</v>
      </c>
      <c r="B38" s="82">
        <f>B39+0</f>
        <v>783639.19000000006</v>
      </c>
      <c r="C38" s="82">
        <f t="shared" ref="C38:F38" si="6">C39+0</f>
        <v>886442.99</v>
      </c>
      <c r="D38" s="82">
        <f t="shared" si="6"/>
        <v>891277.27999999991</v>
      </c>
      <c r="E38" s="82">
        <f t="shared" si="6"/>
        <v>878985.85</v>
      </c>
      <c r="F38" s="82">
        <f t="shared" si="6"/>
        <v>843727.77</v>
      </c>
      <c r="G38" s="80">
        <f t="shared" si="4"/>
        <v>113.73566960069977</v>
      </c>
      <c r="H38" s="80">
        <f t="shared" si="5"/>
        <v>100.5453582525369</v>
      </c>
    </row>
    <row r="39" spans="1:8" ht="30" customHeight="1" thickBot="1">
      <c r="A39" s="83" t="s">
        <v>147</v>
      </c>
      <c r="B39" s="82">
        <v>783639.19000000006</v>
      </c>
      <c r="C39" s="84">
        <v>886442.99</v>
      </c>
      <c r="D39" s="84">
        <v>891277.27999999991</v>
      </c>
      <c r="E39" s="84">
        <v>878985.85</v>
      </c>
      <c r="F39" s="84">
        <v>843727.77</v>
      </c>
      <c r="G39" s="80">
        <v>113.73566960069977</v>
      </c>
      <c r="H39" s="80">
        <v>100.5453582525369</v>
      </c>
    </row>
    <row r="40" spans="1:8" ht="30" customHeight="1" thickBot="1">
      <c r="A40" s="37" t="s">
        <v>148</v>
      </c>
      <c r="B40" s="35">
        <v>0</v>
      </c>
      <c r="C40" s="38">
        <v>0</v>
      </c>
      <c r="D40" s="38">
        <v>0</v>
      </c>
      <c r="E40" s="38">
        <v>0</v>
      </c>
      <c r="F40" s="38">
        <v>0</v>
      </c>
      <c r="G40" s="32" t="e">
        <f t="shared" si="4"/>
        <v>#DIV/0!</v>
      </c>
      <c r="H40" s="32" t="e">
        <f t="shared" si="5"/>
        <v>#DIV/0!</v>
      </c>
    </row>
    <row r="41" spans="1:8" ht="30" customHeight="1" thickBot="1">
      <c r="A41" s="37" t="s">
        <v>149</v>
      </c>
      <c r="B41" s="35">
        <v>0</v>
      </c>
      <c r="C41" s="38">
        <v>0</v>
      </c>
      <c r="D41" s="38">
        <v>0</v>
      </c>
      <c r="E41" s="38">
        <v>0</v>
      </c>
      <c r="F41" s="38">
        <v>0</v>
      </c>
      <c r="G41" s="32" t="e">
        <f t="shared" si="4"/>
        <v>#DIV/0!</v>
      </c>
      <c r="H41" s="32" t="e">
        <f t="shared" si="5"/>
        <v>#DIV/0!</v>
      </c>
    </row>
    <row r="42" spans="1:8" ht="30" customHeight="1" thickBot="1">
      <c r="A42" s="37" t="s">
        <v>150</v>
      </c>
      <c r="B42" s="35">
        <v>0</v>
      </c>
      <c r="C42" s="38">
        <v>0</v>
      </c>
      <c r="D42" s="38">
        <v>0</v>
      </c>
      <c r="E42" s="38">
        <v>0</v>
      </c>
      <c r="F42" s="38">
        <v>0</v>
      </c>
      <c r="G42" s="32" t="e">
        <f t="shared" si="4"/>
        <v>#DIV/0!</v>
      </c>
      <c r="H42" s="32" t="e">
        <f t="shared" si="5"/>
        <v>#DIV/0!</v>
      </c>
    </row>
    <row r="43" spans="1:8" ht="30" customHeight="1" thickBot="1">
      <c r="A43" s="37" t="s">
        <v>151</v>
      </c>
      <c r="B43" s="35">
        <v>0</v>
      </c>
      <c r="C43" s="38">
        <v>0</v>
      </c>
      <c r="D43" s="38">
        <v>0</v>
      </c>
      <c r="E43" s="38">
        <v>0</v>
      </c>
      <c r="F43" s="38">
        <v>0</v>
      </c>
      <c r="G43" s="32" t="e">
        <f t="shared" si="4"/>
        <v>#DIV/0!</v>
      </c>
      <c r="H43" s="32" t="e">
        <f t="shared" si="5"/>
        <v>#DIV/0!</v>
      </c>
    </row>
    <row r="44" spans="1:8" ht="30" customHeight="1" thickBot="1">
      <c r="A44" s="37" t="s">
        <v>152</v>
      </c>
      <c r="B44" s="35">
        <v>0</v>
      </c>
      <c r="C44" s="38">
        <v>0</v>
      </c>
      <c r="D44" s="38">
        <v>0</v>
      </c>
      <c r="E44" s="38">
        <v>0</v>
      </c>
      <c r="F44" s="38">
        <v>0</v>
      </c>
      <c r="G44" s="32" t="e">
        <f t="shared" si="4"/>
        <v>#DIV/0!</v>
      </c>
      <c r="H44" s="32" t="e">
        <f t="shared" si="5"/>
        <v>#DIV/0!</v>
      </c>
    </row>
    <row r="45" spans="1:8" ht="30" customHeight="1" thickBot="1">
      <c r="A45" s="37" t="s">
        <v>153</v>
      </c>
      <c r="B45" s="35">
        <v>0</v>
      </c>
      <c r="C45" s="38">
        <v>0</v>
      </c>
      <c r="D45" s="38">
        <v>0</v>
      </c>
      <c r="E45" s="38">
        <v>0</v>
      </c>
      <c r="F45" s="38">
        <v>0</v>
      </c>
      <c r="G45" s="32" t="e">
        <f t="shared" si="4"/>
        <v>#DIV/0!</v>
      </c>
      <c r="H45" s="32" t="e">
        <f t="shared" si="5"/>
        <v>#DIV/0!</v>
      </c>
    </row>
    <row r="46" spans="1:8" ht="30" customHeight="1" thickBot="1">
      <c r="A46" s="37" t="s">
        <v>154</v>
      </c>
      <c r="B46" s="35">
        <v>0</v>
      </c>
      <c r="C46" s="38">
        <v>0</v>
      </c>
      <c r="D46" s="38">
        <v>0</v>
      </c>
      <c r="E46" s="38">
        <v>0</v>
      </c>
      <c r="F46" s="38">
        <v>0</v>
      </c>
      <c r="G46" s="32" t="e">
        <f t="shared" si="4"/>
        <v>#DIV/0!</v>
      </c>
      <c r="H46" s="32" t="e">
        <f t="shared" si="5"/>
        <v>#DIV/0!</v>
      </c>
    </row>
    <row r="47" spans="1:8" ht="30" customHeight="1" thickBot="1">
      <c r="A47" s="34" t="s">
        <v>155</v>
      </c>
      <c r="B47" s="35">
        <v>0</v>
      </c>
      <c r="C47" s="38">
        <v>0</v>
      </c>
      <c r="D47" s="38">
        <v>0</v>
      </c>
      <c r="E47" s="38">
        <v>0</v>
      </c>
      <c r="F47" s="38">
        <v>0</v>
      </c>
      <c r="G47" s="32" t="e">
        <f t="shared" si="4"/>
        <v>#DIV/0!</v>
      </c>
      <c r="H47" s="32" t="e">
        <f t="shared" si="5"/>
        <v>#DIV/0!</v>
      </c>
    </row>
    <row r="48" spans="1:8" ht="30" customHeight="1" thickBot="1">
      <c r="A48" s="37" t="s">
        <v>156</v>
      </c>
      <c r="B48" s="35">
        <v>0</v>
      </c>
      <c r="C48" s="38">
        <v>0</v>
      </c>
      <c r="D48" s="38">
        <v>0</v>
      </c>
      <c r="E48" s="38">
        <v>0</v>
      </c>
      <c r="F48" s="38">
        <v>0</v>
      </c>
      <c r="G48" s="32" t="e">
        <f t="shared" si="4"/>
        <v>#DIV/0!</v>
      </c>
      <c r="H48" s="32" t="e">
        <f t="shared" si="5"/>
        <v>#DIV/0!</v>
      </c>
    </row>
    <row r="49" spans="1:8" ht="30" customHeight="1" thickBot="1">
      <c r="A49" s="37" t="s">
        <v>157</v>
      </c>
      <c r="B49" s="35">
        <v>0</v>
      </c>
      <c r="C49" s="38">
        <v>0</v>
      </c>
      <c r="D49" s="38">
        <v>0</v>
      </c>
      <c r="E49" s="38">
        <v>0</v>
      </c>
      <c r="F49" s="38">
        <v>0</v>
      </c>
      <c r="G49" s="32" t="e">
        <f t="shared" si="4"/>
        <v>#DIV/0!</v>
      </c>
      <c r="H49" s="32" t="e">
        <f t="shared" si="5"/>
        <v>#DIV/0!</v>
      </c>
    </row>
    <row r="50" spans="1:8" ht="30" customHeight="1" thickBot="1">
      <c r="A50" s="37" t="s">
        <v>158</v>
      </c>
      <c r="B50" s="35">
        <v>0</v>
      </c>
      <c r="C50" s="38">
        <v>0</v>
      </c>
      <c r="D50" s="38">
        <v>0</v>
      </c>
      <c r="E50" s="38">
        <v>0</v>
      </c>
      <c r="F50" s="38">
        <v>0</v>
      </c>
      <c r="G50" s="32" t="e">
        <f t="shared" si="4"/>
        <v>#DIV/0!</v>
      </c>
      <c r="H50" s="32" t="e">
        <f t="shared" si="5"/>
        <v>#DIV/0!</v>
      </c>
    </row>
    <row r="51" spans="1:8" ht="30" customHeight="1" thickBot="1">
      <c r="A51" s="37" t="s">
        <v>159</v>
      </c>
      <c r="B51" s="35">
        <v>0</v>
      </c>
      <c r="C51" s="38">
        <v>0</v>
      </c>
      <c r="D51" s="38">
        <v>0</v>
      </c>
      <c r="E51" s="38">
        <v>0</v>
      </c>
      <c r="F51" s="38">
        <v>0</v>
      </c>
      <c r="G51" s="32" t="e">
        <f t="shared" si="4"/>
        <v>#DIV/0!</v>
      </c>
      <c r="H51" s="32" t="e">
        <f t="shared" si="5"/>
        <v>#DIV/0!</v>
      </c>
    </row>
    <row r="52" spans="1:8" ht="30" customHeight="1" thickBot="1">
      <c r="A52" s="37" t="s">
        <v>160</v>
      </c>
      <c r="B52" s="35">
        <v>0</v>
      </c>
      <c r="C52" s="38">
        <v>0</v>
      </c>
      <c r="D52" s="38">
        <v>0</v>
      </c>
      <c r="E52" s="38">
        <v>0</v>
      </c>
      <c r="F52" s="38">
        <v>0</v>
      </c>
      <c r="G52" s="32" t="e">
        <f t="shared" si="4"/>
        <v>#DIV/0!</v>
      </c>
      <c r="H52" s="32" t="e">
        <f t="shared" si="5"/>
        <v>#DIV/0!</v>
      </c>
    </row>
    <row r="53" spans="1:8" ht="30" customHeight="1" thickBot="1">
      <c r="A53" s="37" t="s">
        <v>161</v>
      </c>
      <c r="B53" s="35">
        <v>0</v>
      </c>
      <c r="C53" s="38">
        <v>0</v>
      </c>
      <c r="D53" s="38">
        <v>0</v>
      </c>
      <c r="E53" s="38">
        <v>0</v>
      </c>
      <c r="F53" s="38">
        <v>0</v>
      </c>
      <c r="G53" s="32" t="e">
        <f t="shared" si="4"/>
        <v>#DIV/0!</v>
      </c>
      <c r="H53" s="32" t="e">
        <f t="shared" si="5"/>
        <v>#DIV/0!</v>
      </c>
    </row>
    <row r="54" spans="1:8" ht="30" customHeight="1" thickBot="1">
      <c r="A54" s="37" t="s">
        <v>162</v>
      </c>
      <c r="B54" s="35">
        <v>0</v>
      </c>
      <c r="C54" s="38">
        <v>0</v>
      </c>
      <c r="D54" s="38">
        <v>0</v>
      </c>
      <c r="E54" s="38">
        <v>0</v>
      </c>
      <c r="F54" s="38">
        <v>0</v>
      </c>
      <c r="G54" s="32" t="e">
        <f t="shared" si="4"/>
        <v>#DIV/0!</v>
      </c>
      <c r="H54" s="32" t="e">
        <f t="shared" si="5"/>
        <v>#DIV/0!</v>
      </c>
    </row>
    <row r="55" spans="1:8" ht="30" customHeight="1" thickBot="1">
      <c r="A55" s="37" t="s">
        <v>163</v>
      </c>
      <c r="B55" s="35">
        <v>0</v>
      </c>
      <c r="C55" s="38">
        <v>0</v>
      </c>
      <c r="D55" s="38">
        <v>0</v>
      </c>
      <c r="E55" s="38">
        <v>0</v>
      </c>
      <c r="F55" s="38">
        <v>0</v>
      </c>
      <c r="G55" s="32" t="e">
        <f t="shared" si="4"/>
        <v>#DIV/0!</v>
      </c>
      <c r="H55" s="32" t="e">
        <f t="shared" si="5"/>
        <v>#DIV/0!</v>
      </c>
    </row>
    <row r="56" spans="1:8" ht="30" customHeight="1" thickBot="1">
      <c r="A56" s="37" t="s">
        <v>164</v>
      </c>
      <c r="B56" s="35">
        <v>0</v>
      </c>
      <c r="C56" s="38">
        <v>0</v>
      </c>
      <c r="D56" s="38">
        <v>0</v>
      </c>
      <c r="E56" s="38">
        <v>0</v>
      </c>
      <c r="F56" s="38">
        <v>0</v>
      </c>
      <c r="G56" s="32" t="e">
        <f t="shared" si="4"/>
        <v>#DIV/0!</v>
      </c>
      <c r="H56" s="32" t="e">
        <f t="shared" si="5"/>
        <v>#DIV/0!</v>
      </c>
    </row>
    <row r="57" spans="1:8" ht="30" customHeight="1">
      <c r="A57" s="39"/>
      <c r="B57" s="40"/>
      <c r="F57" s="39"/>
    </row>
    <row r="58" spans="1:8">
      <c r="A58" s="40"/>
      <c r="B58" s="40"/>
    </row>
    <row r="59" spans="1:8">
      <c r="A59" s="40"/>
      <c r="B59" s="40"/>
    </row>
    <row r="60" spans="1:8">
      <c r="A60" s="40"/>
      <c r="B60" s="40"/>
    </row>
    <row r="61" spans="1:8">
      <c r="A61" s="40"/>
      <c r="B61" s="40"/>
    </row>
    <row r="62" spans="1:8">
      <c r="A62" s="40"/>
      <c r="B62" s="40"/>
    </row>
    <row r="63" spans="1:8">
      <c r="A63" s="40"/>
      <c r="B63" s="40"/>
    </row>
    <row r="64" spans="1:8">
      <c r="A64" s="40"/>
      <c r="B64" s="40"/>
    </row>
    <row r="65" spans="1:2">
      <c r="A65" s="40"/>
      <c r="B65" s="40"/>
    </row>
    <row r="66" spans="1:2">
      <c r="A66" s="40"/>
      <c r="B66" s="40"/>
    </row>
    <row r="67" spans="1:2">
      <c r="A67" s="40"/>
      <c r="B67" s="40"/>
    </row>
    <row r="68" spans="1:2">
      <c r="A68" s="40"/>
      <c r="B68" s="40"/>
    </row>
    <row r="69" spans="1:2">
      <c r="A69" s="40"/>
      <c r="B69" s="40"/>
    </row>
    <row r="70" spans="1:2">
      <c r="A70" s="40"/>
      <c r="B70" s="40"/>
    </row>
    <row r="71" spans="1:2">
      <c r="A71" s="40"/>
      <c r="B71" s="40"/>
    </row>
  </sheetData>
  <mergeCells count="6">
    <mergeCell ref="A6:H6"/>
    <mergeCell ref="A5:H5"/>
    <mergeCell ref="A1:H1"/>
    <mergeCell ref="A2:H2"/>
    <mergeCell ref="A3:H3"/>
    <mergeCell ref="A4:H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0" orientation="portrait" r:id="rId1"/>
  <ignoredErrors>
    <ignoredError sqref="G10:H14 G15:G23 H15:H37 G24:G37 G40:H56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7DD58-4FCE-4074-B717-3C49E3270709}">
  <sheetPr>
    <pageSetUpPr fitToPage="1"/>
  </sheetPr>
  <dimension ref="A1:O59"/>
  <sheetViews>
    <sheetView workbookViewId="0">
      <selection activeCell="D8" sqref="D8"/>
    </sheetView>
  </sheetViews>
  <sheetFormatPr defaultRowHeight="14.4"/>
  <cols>
    <col min="1" max="1" width="14.44140625" style="76" bestFit="1" customWidth="1"/>
    <col min="2" max="2" width="43.77734375" style="76" bestFit="1" customWidth="1"/>
    <col min="3" max="7" width="15.77734375" style="76" customWidth="1"/>
    <col min="8" max="11" width="8.5546875" style="76" bestFit="1" customWidth="1"/>
    <col min="12" max="16384" width="8.88671875" style="76"/>
  </cols>
  <sheetData>
    <row r="1" spans="1:15" ht="16.2" thickBot="1">
      <c r="A1" s="332" t="s">
        <v>0</v>
      </c>
      <c r="B1" s="333"/>
      <c r="C1" s="333"/>
      <c r="D1" s="333"/>
      <c r="E1" s="333"/>
      <c r="F1" s="333"/>
      <c r="G1" s="333"/>
      <c r="H1" s="333"/>
      <c r="I1" s="333"/>
      <c r="J1" s="98"/>
      <c r="K1" s="99"/>
      <c r="L1" s="100"/>
      <c r="M1" s="100"/>
      <c r="N1" s="100"/>
      <c r="O1" s="100"/>
    </row>
    <row r="2" spans="1:15" ht="16.2" thickBot="1">
      <c r="A2" s="332" t="s">
        <v>227</v>
      </c>
      <c r="B2" s="333"/>
      <c r="C2" s="333"/>
      <c r="D2" s="333"/>
      <c r="E2" s="333"/>
      <c r="F2" s="333"/>
      <c r="G2" s="333"/>
      <c r="H2" s="333"/>
      <c r="I2" s="333"/>
      <c r="J2" s="97"/>
      <c r="K2" s="99"/>
      <c r="L2" s="100"/>
      <c r="M2" s="100"/>
      <c r="N2" s="100"/>
      <c r="O2" s="100"/>
    </row>
    <row r="3" spans="1:15" ht="16.2" thickBot="1">
      <c r="A3" s="334"/>
      <c r="B3" s="335"/>
      <c r="C3" s="335"/>
      <c r="D3" s="335"/>
      <c r="E3" s="335"/>
      <c r="F3" s="335"/>
      <c r="G3" s="335"/>
      <c r="H3" s="335"/>
      <c r="I3" s="335"/>
      <c r="J3" s="101"/>
      <c r="K3" s="102"/>
      <c r="L3" s="103"/>
      <c r="M3" s="103"/>
      <c r="N3" s="100"/>
      <c r="O3" s="100"/>
    </row>
    <row r="4" spans="1:15" ht="16.2" thickBot="1">
      <c r="A4" s="332" t="s">
        <v>93</v>
      </c>
      <c r="B4" s="333"/>
      <c r="C4" s="333"/>
      <c r="D4" s="333"/>
      <c r="E4" s="333"/>
      <c r="F4" s="333"/>
      <c r="G4" s="333"/>
      <c r="H4" s="333"/>
      <c r="I4" s="333"/>
      <c r="J4" s="97"/>
      <c r="K4" s="99"/>
      <c r="L4" s="100"/>
      <c r="M4" s="100"/>
      <c r="N4" s="100"/>
      <c r="O4" s="100"/>
    </row>
    <row r="5" spans="1:15" ht="16.2" thickBot="1">
      <c r="A5" s="334"/>
      <c r="B5" s="336"/>
      <c r="C5" s="336"/>
      <c r="D5" s="336"/>
      <c r="E5" s="336"/>
      <c r="F5" s="336"/>
      <c r="G5" s="336"/>
      <c r="H5" s="336"/>
      <c r="I5" s="336"/>
      <c r="J5" s="99"/>
      <c r="K5" s="99"/>
      <c r="L5" s="100"/>
      <c r="M5" s="100"/>
      <c r="N5" s="100"/>
      <c r="O5" s="100"/>
    </row>
    <row r="6" spans="1:15" ht="16.2" thickBot="1">
      <c r="A6" s="332" t="s">
        <v>202</v>
      </c>
      <c r="B6" s="337"/>
      <c r="C6" s="337"/>
      <c r="D6" s="337"/>
      <c r="E6" s="337"/>
      <c r="F6" s="337"/>
      <c r="G6" s="337"/>
      <c r="H6" s="337"/>
      <c r="I6" s="337"/>
      <c r="J6" s="101"/>
      <c r="K6" s="102"/>
      <c r="L6" s="103"/>
      <c r="M6" s="100"/>
      <c r="N6" s="100"/>
      <c r="O6" s="100"/>
    </row>
    <row r="7" spans="1:15" ht="15" thickBot="1">
      <c r="A7" s="330">
        <v>1</v>
      </c>
      <c r="B7" s="331"/>
      <c r="C7" s="104">
        <v>2</v>
      </c>
      <c r="D7" s="104">
        <v>3</v>
      </c>
      <c r="E7" s="104">
        <v>4</v>
      </c>
      <c r="F7" s="104">
        <v>5</v>
      </c>
      <c r="G7" s="104">
        <v>6</v>
      </c>
      <c r="H7" s="105" t="s">
        <v>90</v>
      </c>
      <c r="I7" s="105" t="s">
        <v>91</v>
      </c>
      <c r="J7" s="24"/>
    </row>
    <row r="8" spans="1:15" ht="30" customHeight="1" thickBot="1">
      <c r="A8" s="120" t="s">
        <v>186</v>
      </c>
      <c r="B8" s="106" t="s">
        <v>97</v>
      </c>
      <c r="C8" s="106" t="s">
        <v>224</v>
      </c>
      <c r="D8" s="106" t="s">
        <v>238</v>
      </c>
      <c r="E8" s="106" t="s">
        <v>225</v>
      </c>
      <c r="F8" s="106" t="s">
        <v>2</v>
      </c>
      <c r="G8" s="106" t="s">
        <v>226</v>
      </c>
      <c r="H8" s="106" t="s">
        <v>92</v>
      </c>
      <c r="I8" s="106" t="s">
        <v>92</v>
      </c>
      <c r="J8" s="24"/>
    </row>
    <row r="9" spans="1:15" ht="28.2" thickBot="1">
      <c r="A9" s="109"/>
      <c r="B9" s="62" t="s">
        <v>99</v>
      </c>
      <c r="C9" s="43">
        <v>0</v>
      </c>
      <c r="D9" s="43">
        <v>0</v>
      </c>
      <c r="E9" s="44">
        <v>0</v>
      </c>
      <c r="F9" s="44">
        <v>0</v>
      </c>
      <c r="G9" s="44">
        <v>0</v>
      </c>
      <c r="H9" s="108" t="e">
        <f t="shared" ref="H9:H16" si="0">E9/C9*100</f>
        <v>#DIV/0!</v>
      </c>
      <c r="I9" s="108" t="e">
        <f t="shared" ref="I9:I16" si="1">E9/D9*100</f>
        <v>#DIV/0!</v>
      </c>
      <c r="J9" s="24"/>
    </row>
    <row r="10" spans="1:15" ht="30" customHeight="1" thickBot="1">
      <c r="A10" s="109" t="s">
        <v>100</v>
      </c>
      <c r="B10" s="65" t="s">
        <v>101</v>
      </c>
      <c r="C10" s="43">
        <v>0</v>
      </c>
      <c r="D10" s="43">
        <v>0</v>
      </c>
      <c r="E10" s="44">
        <v>0</v>
      </c>
      <c r="F10" s="44">
        <v>0</v>
      </c>
      <c r="G10" s="44">
        <v>0</v>
      </c>
      <c r="H10" s="108" t="e">
        <f t="shared" si="0"/>
        <v>#DIV/0!</v>
      </c>
      <c r="I10" s="108" t="e">
        <f t="shared" si="1"/>
        <v>#DIV/0!</v>
      </c>
      <c r="J10" s="24"/>
    </row>
    <row r="11" spans="1:15" ht="15" thickBot="1">
      <c r="A11" s="114"/>
      <c r="B11" s="115"/>
      <c r="C11" s="116"/>
      <c r="D11" s="116"/>
      <c r="E11" s="117"/>
      <c r="F11" s="117"/>
      <c r="G11" s="117"/>
      <c r="H11" s="117"/>
      <c r="I11" s="117"/>
      <c r="J11" s="24"/>
    </row>
    <row r="12" spans="1:15" ht="25.2" customHeight="1" thickBot="1">
      <c r="A12" s="109"/>
      <c r="B12" s="62" t="s">
        <v>102</v>
      </c>
      <c r="C12" s="43">
        <v>0</v>
      </c>
      <c r="D12" s="43">
        <v>0</v>
      </c>
      <c r="E12" s="44">
        <v>0</v>
      </c>
      <c r="F12" s="44">
        <v>0</v>
      </c>
      <c r="G12" s="44">
        <v>0</v>
      </c>
      <c r="H12" s="108" t="e">
        <f t="shared" si="0"/>
        <v>#DIV/0!</v>
      </c>
      <c r="I12" s="108" t="e">
        <f t="shared" si="1"/>
        <v>#DIV/0!</v>
      </c>
      <c r="J12" s="24"/>
    </row>
    <row r="13" spans="1:15" ht="30" customHeight="1" thickBot="1">
      <c r="A13" s="110" t="s">
        <v>103</v>
      </c>
      <c r="B13" s="66" t="s">
        <v>104</v>
      </c>
      <c r="C13" s="43">
        <v>0</v>
      </c>
      <c r="D13" s="43">
        <v>0</v>
      </c>
      <c r="E13" s="44">
        <v>0</v>
      </c>
      <c r="F13" s="44">
        <v>0</v>
      </c>
      <c r="G13" s="44">
        <v>0</v>
      </c>
      <c r="H13" s="108" t="e">
        <f t="shared" si="0"/>
        <v>#DIV/0!</v>
      </c>
      <c r="I13" s="108" t="e">
        <f t="shared" si="1"/>
        <v>#DIV/0!</v>
      </c>
      <c r="J13" s="24"/>
    </row>
    <row r="14" spans="1:15" ht="15" thickBot="1">
      <c r="A14" s="118"/>
      <c r="B14" s="119"/>
      <c r="C14" s="116"/>
      <c r="D14" s="116"/>
      <c r="E14" s="117"/>
      <c r="F14" s="117"/>
      <c r="G14" s="117"/>
      <c r="H14" s="117"/>
      <c r="I14" s="117"/>
      <c r="J14" s="24"/>
    </row>
    <row r="15" spans="1:15" ht="28.2" thickBot="1">
      <c r="A15" s="111"/>
      <c r="B15" s="112" t="s">
        <v>105</v>
      </c>
      <c r="C15" s="43">
        <v>0</v>
      </c>
      <c r="D15" s="43">
        <v>0</v>
      </c>
      <c r="E15" s="44">
        <v>0</v>
      </c>
      <c r="F15" s="44">
        <v>0</v>
      </c>
      <c r="G15" s="44">
        <v>0</v>
      </c>
      <c r="H15" s="108" t="e">
        <f t="shared" si="0"/>
        <v>#DIV/0!</v>
      </c>
      <c r="I15" s="108" t="e">
        <f t="shared" si="1"/>
        <v>#DIV/0!</v>
      </c>
      <c r="J15" s="33"/>
    </row>
    <row r="16" spans="1:15" ht="30" customHeight="1" thickBot="1">
      <c r="A16" s="109"/>
      <c r="B16" s="113" t="s">
        <v>106</v>
      </c>
      <c r="C16" s="43">
        <v>0</v>
      </c>
      <c r="D16" s="43">
        <v>0</v>
      </c>
      <c r="E16" s="44">
        <v>0</v>
      </c>
      <c r="F16" s="44">
        <v>0</v>
      </c>
      <c r="G16" s="44">
        <v>0</v>
      </c>
      <c r="H16" s="108" t="e">
        <f t="shared" si="0"/>
        <v>#DIV/0!</v>
      </c>
      <c r="I16" s="108" t="e">
        <f t="shared" si="1"/>
        <v>#DIV/0!</v>
      </c>
      <c r="J16" s="33"/>
    </row>
    <row r="17" spans="1:12" ht="30" customHeight="1" thickBot="1">
      <c r="A17" s="110" t="s">
        <v>107</v>
      </c>
      <c r="B17" s="64" t="s">
        <v>13</v>
      </c>
      <c r="C17" s="43">
        <v>0</v>
      </c>
      <c r="D17" s="43">
        <v>0</v>
      </c>
      <c r="E17" s="44">
        <v>0</v>
      </c>
      <c r="F17" s="44">
        <v>0</v>
      </c>
      <c r="G17" s="44">
        <v>0</v>
      </c>
      <c r="H17" s="108" t="e">
        <f t="shared" ref="H17:H24" si="2">E17/C17*100</f>
        <v>#DIV/0!</v>
      </c>
      <c r="I17" s="108" t="e">
        <f t="shared" ref="I17:I24" si="3">E17/D17*100</f>
        <v>#DIV/0!</v>
      </c>
      <c r="J17" s="33"/>
    </row>
    <row r="18" spans="1:12" ht="30" customHeight="1" thickBot="1">
      <c r="A18" s="109" t="s">
        <v>100</v>
      </c>
      <c r="B18" s="65" t="s">
        <v>101</v>
      </c>
      <c r="C18" s="43">
        <v>0</v>
      </c>
      <c r="D18" s="43">
        <v>0</v>
      </c>
      <c r="E18" s="44">
        <v>0</v>
      </c>
      <c r="F18" s="44">
        <v>0</v>
      </c>
      <c r="G18" s="44">
        <v>0</v>
      </c>
      <c r="H18" s="108" t="e">
        <f t="shared" si="2"/>
        <v>#DIV/0!</v>
      </c>
      <c r="I18" s="108" t="e">
        <f t="shared" si="3"/>
        <v>#DIV/0!</v>
      </c>
      <c r="J18" s="33"/>
    </row>
    <row r="19" spans="1:12" ht="30" customHeight="1" thickBot="1">
      <c r="A19" s="110" t="s">
        <v>108</v>
      </c>
      <c r="B19" s="64" t="s">
        <v>109</v>
      </c>
      <c r="C19" s="43">
        <v>0</v>
      </c>
      <c r="D19" s="43">
        <v>0</v>
      </c>
      <c r="E19" s="44">
        <v>0</v>
      </c>
      <c r="F19" s="44">
        <v>0</v>
      </c>
      <c r="G19" s="44">
        <v>0</v>
      </c>
      <c r="H19" s="108" t="e">
        <f t="shared" si="2"/>
        <v>#DIV/0!</v>
      </c>
      <c r="I19" s="108" t="e">
        <f t="shared" si="3"/>
        <v>#DIV/0!</v>
      </c>
      <c r="J19" s="33"/>
    </row>
    <row r="20" spans="1:12" ht="30" customHeight="1" thickBot="1">
      <c r="A20" s="110" t="s">
        <v>110</v>
      </c>
      <c r="B20" s="66" t="s">
        <v>55</v>
      </c>
      <c r="C20" s="43">
        <v>0</v>
      </c>
      <c r="D20" s="43">
        <v>0</v>
      </c>
      <c r="E20" s="44">
        <v>0</v>
      </c>
      <c r="F20" s="44">
        <v>0</v>
      </c>
      <c r="G20" s="44">
        <v>0</v>
      </c>
      <c r="H20" s="108" t="e">
        <f t="shared" si="2"/>
        <v>#DIV/0!</v>
      </c>
      <c r="I20" s="108" t="e">
        <f t="shared" si="3"/>
        <v>#DIV/0!</v>
      </c>
      <c r="J20" s="33"/>
    </row>
    <row r="21" spans="1:12" ht="30" customHeight="1" thickBot="1">
      <c r="A21" s="110" t="s">
        <v>111</v>
      </c>
      <c r="B21" s="64" t="s">
        <v>112</v>
      </c>
      <c r="C21" s="43">
        <v>0</v>
      </c>
      <c r="D21" s="43">
        <v>0</v>
      </c>
      <c r="E21" s="44">
        <v>0</v>
      </c>
      <c r="F21" s="44">
        <v>0</v>
      </c>
      <c r="G21" s="44">
        <v>0</v>
      </c>
      <c r="H21" s="108" t="e">
        <f t="shared" si="2"/>
        <v>#DIV/0!</v>
      </c>
      <c r="I21" s="108" t="e">
        <f t="shared" si="3"/>
        <v>#DIV/0!</v>
      </c>
      <c r="J21" s="33"/>
    </row>
    <row r="22" spans="1:12" ht="30" customHeight="1" thickBot="1">
      <c r="A22" s="110" t="s">
        <v>113</v>
      </c>
      <c r="B22" s="64" t="s">
        <v>203</v>
      </c>
      <c r="C22" s="43">
        <v>0</v>
      </c>
      <c r="D22" s="43">
        <v>0</v>
      </c>
      <c r="E22" s="44">
        <v>0</v>
      </c>
      <c r="F22" s="44">
        <v>0</v>
      </c>
      <c r="G22" s="44">
        <v>0</v>
      </c>
      <c r="H22" s="108" t="e">
        <f t="shared" si="2"/>
        <v>#DIV/0!</v>
      </c>
      <c r="I22" s="108" t="e">
        <f t="shared" si="3"/>
        <v>#DIV/0!</v>
      </c>
      <c r="J22" s="33"/>
    </row>
    <row r="23" spans="1:12" ht="30" customHeight="1" thickBot="1">
      <c r="A23" s="110" t="s">
        <v>114</v>
      </c>
      <c r="B23" s="64" t="s">
        <v>115</v>
      </c>
      <c r="C23" s="43">
        <v>0</v>
      </c>
      <c r="D23" s="43">
        <v>0</v>
      </c>
      <c r="E23" s="44">
        <v>0</v>
      </c>
      <c r="F23" s="44">
        <v>0</v>
      </c>
      <c r="G23" s="44">
        <v>0</v>
      </c>
      <c r="H23" s="108" t="e">
        <f t="shared" si="2"/>
        <v>#DIV/0!</v>
      </c>
      <c r="I23" s="108" t="e">
        <f t="shared" si="3"/>
        <v>#DIV/0!</v>
      </c>
      <c r="J23" s="33"/>
    </row>
    <row r="24" spans="1:12" ht="30" customHeight="1" thickBot="1">
      <c r="A24" s="109" t="s">
        <v>116</v>
      </c>
      <c r="B24" s="65" t="s">
        <v>204</v>
      </c>
      <c r="C24" s="43">
        <v>0</v>
      </c>
      <c r="D24" s="43">
        <v>0</v>
      </c>
      <c r="E24" s="44">
        <v>0</v>
      </c>
      <c r="F24" s="44">
        <v>0</v>
      </c>
      <c r="G24" s="44">
        <v>0</v>
      </c>
      <c r="H24" s="108" t="e">
        <f t="shared" si="2"/>
        <v>#DIV/0!</v>
      </c>
      <c r="I24" s="108" t="e">
        <f t="shared" si="3"/>
        <v>#DIV/0!</v>
      </c>
      <c r="J24" s="33"/>
    </row>
    <row r="25" spans="1:12" ht="30" customHeight="1">
      <c r="A25" s="42"/>
      <c r="B25" s="42"/>
      <c r="C25" s="42"/>
      <c r="D25" s="42"/>
      <c r="E25" s="42"/>
      <c r="F25" s="42"/>
      <c r="G25" s="42"/>
      <c r="H25" s="42"/>
      <c r="I25" s="42"/>
      <c r="J25" s="33"/>
    </row>
    <row r="26" spans="1:12" ht="30" customHeight="1">
      <c r="A26" s="42"/>
      <c r="B26" s="42"/>
      <c r="C26" s="42"/>
      <c r="D26" s="42"/>
      <c r="E26" s="42"/>
      <c r="F26" s="42"/>
      <c r="G26" s="42"/>
      <c r="H26" s="42"/>
      <c r="I26" s="42"/>
      <c r="J26" s="24"/>
      <c r="K26" s="24"/>
      <c r="L26" s="24"/>
    </row>
    <row r="27" spans="1:12" ht="30" customHeight="1">
      <c r="A27" s="42"/>
      <c r="B27" s="42"/>
      <c r="C27" s="42"/>
      <c r="D27" s="42"/>
      <c r="E27" s="42"/>
      <c r="F27" s="42"/>
      <c r="G27" s="42"/>
      <c r="H27" s="42"/>
      <c r="I27" s="42"/>
      <c r="J27" s="24"/>
      <c r="K27" s="24"/>
      <c r="L27" s="24"/>
    </row>
    <row r="28" spans="1:12" ht="30" customHeight="1">
      <c r="A28" s="42"/>
      <c r="B28" s="42"/>
      <c r="C28" s="42"/>
      <c r="D28" s="42"/>
      <c r="E28" s="42"/>
      <c r="F28" s="42"/>
      <c r="G28" s="42"/>
      <c r="H28" s="42"/>
      <c r="I28" s="42"/>
      <c r="J28" s="24"/>
      <c r="K28" s="24"/>
      <c r="L28" s="24"/>
    </row>
    <row r="29" spans="1:12" ht="30" customHeight="1">
      <c r="A29" s="42"/>
      <c r="B29" s="42"/>
      <c r="C29" s="42"/>
      <c r="D29" s="42"/>
      <c r="E29" s="42"/>
      <c r="F29" s="42"/>
      <c r="G29" s="42"/>
      <c r="H29" s="42"/>
      <c r="I29" s="42"/>
      <c r="J29" s="24"/>
      <c r="K29" s="24"/>
      <c r="L29" s="24"/>
    </row>
    <row r="30" spans="1:12" ht="30" customHeight="1">
      <c r="A30" s="42"/>
      <c r="B30" s="42"/>
      <c r="C30" s="42"/>
      <c r="D30" s="42"/>
      <c r="E30" s="42"/>
      <c r="F30" s="42"/>
      <c r="G30" s="42"/>
      <c r="H30" s="42"/>
      <c r="I30" s="42"/>
      <c r="J30" s="24"/>
      <c r="K30" s="24"/>
      <c r="L30" s="24"/>
    </row>
    <row r="31" spans="1:12" ht="30" customHeight="1">
      <c r="A31" s="42"/>
      <c r="B31" s="42"/>
      <c r="C31" s="42"/>
      <c r="D31" s="42"/>
      <c r="E31" s="42"/>
      <c r="F31" s="42"/>
      <c r="G31" s="42"/>
      <c r="H31" s="42"/>
      <c r="I31" s="42"/>
      <c r="J31" s="24"/>
      <c r="K31" s="24"/>
      <c r="L31" s="24"/>
    </row>
    <row r="32" spans="1:12" ht="30" customHeight="1">
      <c r="A32" s="42"/>
      <c r="B32" s="42"/>
      <c r="C32" s="42"/>
      <c r="D32" s="42"/>
      <c r="E32" s="42"/>
      <c r="F32" s="42"/>
      <c r="G32" s="42"/>
      <c r="H32" s="42"/>
      <c r="I32" s="42"/>
      <c r="J32" s="24"/>
      <c r="K32" s="24"/>
      <c r="L32" s="24"/>
    </row>
    <row r="33" spans="1:12" ht="30" customHeight="1">
      <c r="A33" s="42"/>
      <c r="B33" s="42"/>
      <c r="C33" s="42"/>
      <c r="D33" s="42"/>
      <c r="E33" s="42"/>
      <c r="F33" s="42"/>
      <c r="G33" s="42"/>
      <c r="H33" s="42"/>
      <c r="I33" s="42"/>
      <c r="J33" s="24"/>
      <c r="K33" s="24"/>
      <c r="L33" s="24"/>
    </row>
    <row r="34" spans="1:12" ht="30" customHeight="1">
      <c r="A34" s="42"/>
      <c r="B34" s="42"/>
      <c r="C34" s="42"/>
      <c r="D34" s="42"/>
      <c r="E34" s="42"/>
      <c r="F34" s="42"/>
      <c r="G34" s="42"/>
      <c r="H34" s="42"/>
      <c r="I34" s="42"/>
      <c r="J34" s="24"/>
      <c r="K34" s="24"/>
      <c r="L34" s="24"/>
    </row>
    <row r="35" spans="1:12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24"/>
      <c r="K35" s="24"/>
      <c r="L35" s="24"/>
    </row>
    <row r="36" spans="1:12" ht="30" customHeight="1">
      <c r="A36" s="42"/>
      <c r="B36" s="42"/>
      <c r="C36" s="42"/>
      <c r="D36" s="42"/>
      <c r="E36" s="42"/>
      <c r="F36" s="42"/>
      <c r="G36" s="42"/>
      <c r="H36" s="42"/>
      <c r="I36" s="42"/>
      <c r="J36" s="24"/>
      <c r="K36" s="24"/>
      <c r="L36" s="24"/>
    </row>
    <row r="37" spans="1:12" ht="30" customHeight="1">
      <c r="A37" s="42"/>
      <c r="B37" s="42"/>
      <c r="C37" s="42"/>
      <c r="D37" s="42"/>
      <c r="E37" s="42"/>
      <c r="F37" s="42"/>
      <c r="G37" s="42"/>
      <c r="H37" s="42"/>
      <c r="I37" s="42"/>
      <c r="J37" s="24"/>
      <c r="K37" s="24"/>
      <c r="L37" s="24"/>
    </row>
    <row r="38" spans="1:12" ht="30" customHeight="1">
      <c r="A38" s="42"/>
      <c r="B38" s="42"/>
      <c r="C38" s="42"/>
      <c r="D38" s="42"/>
      <c r="E38" s="42"/>
      <c r="F38" s="42"/>
      <c r="G38" s="42"/>
      <c r="H38" s="42"/>
      <c r="I38" s="42"/>
      <c r="J38" s="24"/>
      <c r="K38" s="24"/>
      <c r="L38" s="24"/>
    </row>
    <row r="39" spans="1:12" ht="30" customHeight="1">
      <c r="A39" s="42"/>
      <c r="B39" s="42"/>
      <c r="C39" s="42"/>
      <c r="D39" s="42"/>
      <c r="E39" s="42"/>
      <c r="F39" s="42"/>
      <c r="G39" s="42"/>
      <c r="H39" s="42"/>
      <c r="I39" s="42"/>
      <c r="J39" s="24"/>
      <c r="K39" s="24"/>
      <c r="L39" s="24"/>
    </row>
    <row r="40" spans="1:12" ht="30" customHeight="1">
      <c r="A40" s="42"/>
      <c r="B40" s="42"/>
      <c r="C40" s="42"/>
      <c r="D40" s="42"/>
      <c r="E40" s="42"/>
      <c r="F40" s="42"/>
      <c r="G40" s="42"/>
      <c r="H40" s="42"/>
      <c r="I40" s="42"/>
      <c r="J40" s="24"/>
      <c r="K40" s="24"/>
      <c r="L40" s="24"/>
    </row>
    <row r="41" spans="1:12" ht="30" customHeight="1">
      <c r="A41" s="42"/>
      <c r="B41" s="42"/>
      <c r="C41" s="42"/>
      <c r="D41" s="42"/>
      <c r="E41" s="42"/>
      <c r="F41" s="42"/>
      <c r="G41" s="42"/>
      <c r="H41" s="42"/>
      <c r="I41" s="42"/>
      <c r="J41" s="24"/>
      <c r="K41" s="24"/>
      <c r="L41" s="24"/>
    </row>
    <row r="42" spans="1:12" ht="30" customHeight="1">
      <c r="A42" s="42"/>
      <c r="B42" s="42"/>
      <c r="C42" s="42"/>
      <c r="D42" s="42"/>
      <c r="E42" s="42"/>
      <c r="F42" s="42"/>
      <c r="G42" s="42"/>
      <c r="H42" s="42"/>
      <c r="I42" s="42"/>
      <c r="J42" s="24"/>
      <c r="K42" s="24"/>
      <c r="L42" s="24"/>
    </row>
    <row r="43" spans="1:12" ht="30" customHeight="1">
      <c r="A43" s="42"/>
      <c r="B43" s="42"/>
      <c r="C43" s="42"/>
      <c r="D43" s="42"/>
      <c r="E43" s="42"/>
      <c r="F43" s="42"/>
      <c r="G43" s="42"/>
      <c r="H43" s="42"/>
      <c r="I43" s="42"/>
      <c r="J43" s="24"/>
      <c r="K43" s="24"/>
      <c r="L43" s="24"/>
    </row>
    <row r="44" spans="1:12" ht="30" customHeight="1">
      <c r="A44" s="42"/>
      <c r="B44" s="42"/>
      <c r="C44" s="42"/>
      <c r="D44" s="42"/>
      <c r="E44" s="42"/>
      <c r="F44" s="42"/>
      <c r="G44" s="42"/>
      <c r="H44" s="42"/>
      <c r="I44" s="42"/>
      <c r="J44" s="24"/>
      <c r="K44" s="24"/>
      <c r="L44" s="24"/>
    </row>
    <row r="45" spans="1:12" ht="30" customHeight="1">
      <c r="A45" s="42"/>
      <c r="B45" s="42"/>
      <c r="C45" s="42"/>
      <c r="D45" s="42"/>
      <c r="E45" s="42"/>
      <c r="F45" s="42"/>
      <c r="G45" s="42"/>
      <c r="H45" s="42"/>
      <c r="I45" s="42"/>
      <c r="L45" s="24"/>
    </row>
    <row r="46" spans="1:12" ht="30" customHeight="1">
      <c r="A46" s="42"/>
      <c r="B46" s="42"/>
      <c r="C46" s="42"/>
      <c r="D46" s="42"/>
      <c r="E46" s="42"/>
      <c r="F46" s="42"/>
      <c r="G46" s="42"/>
      <c r="H46" s="42"/>
      <c r="I46" s="42"/>
      <c r="L46" s="24"/>
    </row>
    <row r="47" spans="1:12" ht="30" customHeight="1">
      <c r="A47" s="42"/>
      <c r="B47" s="42"/>
      <c r="C47" s="42"/>
      <c r="D47" s="42"/>
      <c r="E47" s="42"/>
      <c r="F47" s="42"/>
      <c r="G47" s="42"/>
      <c r="H47" s="42"/>
      <c r="I47" s="42"/>
      <c r="L47" s="24"/>
    </row>
    <row r="48" spans="1:12" ht="30" customHeight="1">
      <c r="A48" s="42"/>
      <c r="B48" s="42"/>
      <c r="C48" s="42"/>
      <c r="D48" s="42"/>
      <c r="E48" s="42"/>
      <c r="F48" s="42"/>
      <c r="G48" s="42"/>
      <c r="H48" s="42"/>
      <c r="I48" s="42"/>
      <c r="L48" s="24"/>
    </row>
    <row r="49" spans="1:12" ht="30" customHeight="1">
      <c r="A49" s="42"/>
      <c r="B49" s="42"/>
      <c r="C49" s="42"/>
      <c r="D49" s="42"/>
      <c r="E49" s="42"/>
      <c r="F49" s="42"/>
      <c r="G49" s="42"/>
      <c r="H49" s="42"/>
      <c r="I49" s="42"/>
      <c r="L49" s="24"/>
    </row>
    <row r="50" spans="1:12" ht="30" customHeight="1">
      <c r="A50" s="42"/>
      <c r="B50" s="42"/>
      <c r="C50" s="42"/>
      <c r="D50" s="42"/>
      <c r="E50" s="42"/>
      <c r="F50" s="42"/>
      <c r="G50" s="42"/>
      <c r="H50" s="42"/>
      <c r="I50" s="42"/>
      <c r="L50" s="24"/>
    </row>
    <row r="51" spans="1:12" ht="30" customHeight="1">
      <c r="A51" s="42"/>
      <c r="B51" s="42"/>
      <c r="C51" s="42"/>
      <c r="D51" s="42"/>
      <c r="E51" s="42"/>
      <c r="F51" s="42"/>
      <c r="G51" s="42"/>
      <c r="H51" s="42"/>
      <c r="I51" s="42"/>
      <c r="L51" s="24"/>
    </row>
    <row r="52" spans="1:12" ht="30" customHeight="1">
      <c r="A52" s="42"/>
      <c r="B52" s="42"/>
      <c r="C52" s="42"/>
      <c r="D52" s="42"/>
      <c r="E52" s="42"/>
      <c r="F52" s="42"/>
      <c r="G52" s="42"/>
      <c r="H52" s="42"/>
      <c r="I52" s="42"/>
    </row>
    <row r="53" spans="1:12" ht="30" customHeight="1">
      <c r="A53" s="42"/>
      <c r="B53" s="42"/>
      <c r="C53" s="42"/>
      <c r="D53" s="42"/>
      <c r="E53" s="42"/>
      <c r="F53" s="42"/>
      <c r="G53" s="42"/>
      <c r="H53" s="42"/>
      <c r="I53" s="42"/>
    </row>
    <row r="54" spans="1:12" ht="30" customHeight="1">
      <c r="A54" s="42"/>
      <c r="B54" s="42"/>
      <c r="C54" s="42"/>
      <c r="D54" s="42"/>
      <c r="E54" s="42"/>
      <c r="F54" s="42"/>
      <c r="G54" s="42"/>
      <c r="H54" s="42"/>
      <c r="I54" s="42"/>
    </row>
    <row r="55" spans="1:12" ht="30" customHeight="1"/>
    <row r="56" spans="1:12" ht="30" customHeight="1"/>
    <row r="57" spans="1:12" ht="30" customHeight="1"/>
    <row r="58" spans="1:12" ht="30" customHeight="1"/>
    <row r="59" spans="1:12" ht="30" customHeight="1"/>
  </sheetData>
  <mergeCells count="7">
    <mergeCell ref="A7:B7"/>
    <mergeCell ref="A1:I1"/>
    <mergeCell ref="A2:I2"/>
    <mergeCell ref="A3:I3"/>
    <mergeCell ref="A4:I4"/>
    <mergeCell ref="A5:I5"/>
    <mergeCell ref="A6:I6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fitToHeight="0" orientation="portrait" r:id="rId1"/>
  <ignoredErrors>
    <ignoredError sqref="H9:I10 H12:I13 H15:I24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F49C-D4FA-46B0-AC8D-A081CC783B07}">
  <sheetPr>
    <pageSetUpPr fitToPage="1"/>
  </sheetPr>
  <dimension ref="A1:L59"/>
  <sheetViews>
    <sheetView workbookViewId="0">
      <selection activeCell="F8" sqref="F8"/>
    </sheetView>
  </sheetViews>
  <sheetFormatPr defaultRowHeight="14.4"/>
  <cols>
    <col min="1" max="1" width="7" customWidth="1"/>
    <col min="2" max="2" width="8.5546875" customWidth="1"/>
    <col min="3" max="3" width="6" customWidth="1"/>
    <col min="4" max="4" width="49.88671875" customWidth="1"/>
    <col min="5" max="9" width="13.77734375" customWidth="1"/>
    <col min="10" max="11" width="8.5546875" bestFit="1" customWidth="1"/>
  </cols>
  <sheetData>
    <row r="1" spans="1:12" ht="16.2" thickBot="1">
      <c r="A1" s="274" t="s">
        <v>0</v>
      </c>
      <c r="B1" s="327"/>
      <c r="C1" s="327"/>
      <c r="D1" s="327"/>
      <c r="E1" s="327"/>
      <c r="F1" s="327"/>
      <c r="G1" s="327"/>
      <c r="H1" s="327"/>
      <c r="I1" s="327"/>
      <c r="J1" s="327"/>
      <c r="K1" s="328"/>
    </row>
    <row r="2" spans="1:12" ht="16.2" thickBot="1">
      <c r="A2" s="274" t="s">
        <v>227</v>
      </c>
      <c r="B2" s="274"/>
      <c r="C2" s="274"/>
      <c r="D2" s="274"/>
      <c r="E2" s="274"/>
      <c r="F2" s="274"/>
      <c r="G2" s="274"/>
      <c r="H2" s="274"/>
      <c r="I2" s="274"/>
      <c r="J2" s="274"/>
      <c r="K2" s="328"/>
    </row>
    <row r="3" spans="1:12" ht="16.2" thickBot="1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9"/>
    </row>
    <row r="4" spans="1:12" ht="16.2" thickBot="1">
      <c r="A4" s="274" t="s">
        <v>93</v>
      </c>
      <c r="B4" s="274"/>
      <c r="C4" s="274"/>
      <c r="D4" s="274"/>
      <c r="E4" s="274"/>
      <c r="F4" s="274"/>
      <c r="G4" s="274"/>
      <c r="H4" s="274"/>
      <c r="I4" s="274"/>
      <c r="J4" s="274"/>
      <c r="K4" s="328"/>
    </row>
    <row r="5" spans="1:12" ht="16.2" thickBot="1">
      <c r="A5" s="326"/>
      <c r="B5" s="329"/>
      <c r="C5" s="329"/>
      <c r="D5" s="329"/>
      <c r="E5" s="329"/>
      <c r="F5" s="329"/>
      <c r="G5" s="329"/>
      <c r="H5" s="329"/>
      <c r="I5" s="329"/>
      <c r="J5" s="329"/>
      <c r="K5" s="329"/>
    </row>
    <row r="6" spans="1:12" ht="16.2" thickBot="1">
      <c r="A6" s="274" t="s">
        <v>205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</row>
    <row r="7" spans="1:12" ht="15" thickBot="1">
      <c r="A7" s="338">
        <v>1</v>
      </c>
      <c r="B7" s="339"/>
      <c r="C7" s="339"/>
      <c r="D7" s="339"/>
      <c r="E7" s="96">
        <v>2</v>
      </c>
      <c r="F7" s="96">
        <v>3</v>
      </c>
      <c r="G7" s="96">
        <v>4</v>
      </c>
      <c r="H7" s="96">
        <v>5</v>
      </c>
      <c r="I7" s="96">
        <v>6</v>
      </c>
      <c r="J7" s="74" t="s">
        <v>90</v>
      </c>
      <c r="K7" s="74" t="s">
        <v>91</v>
      </c>
      <c r="L7" s="24"/>
    </row>
    <row r="8" spans="1:12" ht="30" customHeight="1" thickBot="1">
      <c r="A8" s="72" t="s">
        <v>94</v>
      </c>
      <c r="B8" s="72" t="s">
        <v>95</v>
      </c>
      <c r="C8" s="72" t="s">
        <v>96</v>
      </c>
      <c r="D8" s="72" t="s">
        <v>97</v>
      </c>
      <c r="E8" s="73" t="s">
        <v>224</v>
      </c>
      <c r="F8" s="73" t="s">
        <v>238</v>
      </c>
      <c r="G8" s="73" t="s">
        <v>225</v>
      </c>
      <c r="H8" s="73" t="s">
        <v>2</v>
      </c>
      <c r="I8" s="73" t="s">
        <v>226</v>
      </c>
      <c r="J8" s="72" t="s">
        <v>92</v>
      </c>
      <c r="K8" s="72" t="s">
        <v>92</v>
      </c>
      <c r="L8" s="24"/>
    </row>
    <row r="9" spans="1:12" ht="30" customHeight="1" thickBot="1">
      <c r="A9" s="25">
        <v>8</v>
      </c>
      <c r="B9" s="25"/>
      <c r="C9" s="25"/>
      <c r="D9" s="25" t="s">
        <v>98</v>
      </c>
      <c r="E9" s="26">
        <v>0</v>
      </c>
      <c r="F9" s="27">
        <v>0</v>
      </c>
      <c r="G9" s="26">
        <v>0</v>
      </c>
      <c r="H9" s="27">
        <v>0</v>
      </c>
      <c r="I9" s="27">
        <v>0</v>
      </c>
      <c r="J9" s="32" t="e">
        <f t="shared" ref="J9:J15" si="0">G9/E9*100</f>
        <v>#DIV/0!</v>
      </c>
      <c r="K9" s="32" t="e">
        <f>G9/F9*100</f>
        <v>#DIV/0!</v>
      </c>
      <c r="L9" s="24"/>
    </row>
    <row r="10" spans="1:12" ht="30" customHeight="1" thickBot="1">
      <c r="A10" s="28"/>
      <c r="B10" s="28">
        <v>81</v>
      </c>
      <c r="C10" s="28"/>
      <c r="D10" s="28" t="s">
        <v>99</v>
      </c>
      <c r="E10" s="26">
        <v>0</v>
      </c>
      <c r="F10" s="27">
        <v>0</v>
      </c>
      <c r="G10" s="26">
        <v>0</v>
      </c>
      <c r="H10" s="27">
        <v>0</v>
      </c>
      <c r="I10" s="27">
        <v>0</v>
      </c>
      <c r="J10" s="32" t="e">
        <f t="shared" si="0"/>
        <v>#DIV/0!</v>
      </c>
      <c r="K10" s="32" t="e">
        <f t="shared" ref="K10:K15" si="1">G10/F10*100</f>
        <v>#DIV/0!</v>
      </c>
      <c r="L10" s="24"/>
    </row>
    <row r="11" spans="1:12" ht="15" thickBot="1">
      <c r="A11" s="85"/>
      <c r="B11" s="86"/>
      <c r="C11" s="87"/>
      <c r="D11" s="87"/>
      <c r="E11" s="88"/>
      <c r="F11" s="89"/>
      <c r="G11" s="89"/>
      <c r="H11" s="89"/>
      <c r="I11" s="89"/>
      <c r="J11" s="89"/>
      <c r="K11" s="89"/>
      <c r="L11" s="24"/>
    </row>
    <row r="12" spans="1:12" ht="30" customHeight="1" thickBot="1">
      <c r="A12" s="25"/>
      <c r="B12" s="28">
        <v>84</v>
      </c>
      <c r="C12" s="28"/>
      <c r="D12" s="28" t="s">
        <v>102</v>
      </c>
      <c r="E12" s="26">
        <v>0</v>
      </c>
      <c r="F12" s="27">
        <v>0</v>
      </c>
      <c r="G12" s="26">
        <v>0</v>
      </c>
      <c r="H12" s="27">
        <v>0</v>
      </c>
      <c r="I12" s="27">
        <v>0</v>
      </c>
      <c r="J12" s="32" t="e">
        <f t="shared" si="0"/>
        <v>#DIV/0!</v>
      </c>
      <c r="K12" s="32" t="e">
        <f t="shared" si="1"/>
        <v>#DIV/0!</v>
      </c>
      <c r="L12" s="24"/>
    </row>
    <row r="13" spans="1:12" ht="15" thickBot="1">
      <c r="A13" s="90"/>
      <c r="B13" s="90"/>
      <c r="C13" s="90"/>
      <c r="D13" s="91"/>
      <c r="E13" s="88"/>
      <c r="F13" s="89"/>
      <c r="G13" s="89"/>
      <c r="H13" s="89"/>
      <c r="I13" s="89"/>
      <c r="J13" s="89"/>
      <c r="K13" s="89"/>
      <c r="L13" s="24"/>
    </row>
    <row r="14" spans="1:12" ht="30" customHeight="1" thickBot="1">
      <c r="A14" s="29">
        <v>5</v>
      </c>
      <c r="B14" s="29"/>
      <c r="C14" s="29"/>
      <c r="D14" s="30" t="s">
        <v>105</v>
      </c>
      <c r="E14" s="26">
        <v>0</v>
      </c>
      <c r="F14" s="27">
        <v>0</v>
      </c>
      <c r="G14" s="26">
        <v>0</v>
      </c>
      <c r="H14" s="27">
        <v>0</v>
      </c>
      <c r="I14" s="27">
        <v>0</v>
      </c>
      <c r="J14" s="32" t="e">
        <f t="shared" si="0"/>
        <v>#DIV/0!</v>
      </c>
      <c r="K14" s="32" t="e">
        <f t="shared" si="1"/>
        <v>#DIV/0!</v>
      </c>
      <c r="L14" s="24"/>
    </row>
    <row r="15" spans="1:12" ht="30" customHeight="1" thickBot="1">
      <c r="A15" s="28"/>
      <c r="B15" s="28">
        <v>54</v>
      </c>
      <c r="C15" s="28"/>
      <c r="D15" s="31" t="s">
        <v>106</v>
      </c>
      <c r="E15" s="26">
        <v>0</v>
      </c>
      <c r="F15" s="27">
        <v>0</v>
      </c>
      <c r="G15" s="26">
        <v>0</v>
      </c>
      <c r="H15" s="27">
        <v>0</v>
      </c>
      <c r="I15" s="27">
        <v>0</v>
      </c>
      <c r="J15" s="32" t="e">
        <f t="shared" si="0"/>
        <v>#DIV/0!</v>
      </c>
      <c r="K15" s="32" t="e">
        <f t="shared" si="1"/>
        <v>#DIV/0!</v>
      </c>
      <c r="L15" s="33"/>
    </row>
    <row r="16" spans="1:12" ht="30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3"/>
    </row>
    <row r="17" spans="1:12" ht="30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33"/>
    </row>
    <row r="18" spans="1:12" ht="30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33"/>
    </row>
    <row r="19" spans="1:12" ht="30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33"/>
    </row>
    <row r="20" spans="1:12" ht="30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33"/>
    </row>
    <row r="21" spans="1:12" ht="30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33"/>
    </row>
    <row r="22" spans="1:12" ht="30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33"/>
    </row>
    <row r="23" spans="1:12" ht="30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33"/>
    </row>
    <row r="24" spans="1:12" ht="30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33"/>
    </row>
    <row r="25" spans="1:12" ht="30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33"/>
    </row>
    <row r="26" spans="1:12" ht="30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ht="30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ht="30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ht="30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ht="30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ht="30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ht="30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ht="30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ht="30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ht="30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ht="30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30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2" ht="30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ht="30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ht="30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2" ht="30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2" ht="30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2" ht="30" customHeight="1">
      <c r="L43" s="24"/>
    </row>
    <row r="44" spans="1:12" ht="30" customHeight="1">
      <c r="L44" s="24"/>
    </row>
    <row r="45" spans="1:12" ht="30" customHeight="1">
      <c r="L45" s="24"/>
    </row>
    <row r="46" spans="1:12" ht="30" customHeight="1">
      <c r="L46" s="24"/>
    </row>
    <row r="47" spans="1:12" ht="30" customHeight="1">
      <c r="L47" s="24"/>
    </row>
    <row r="48" spans="1:12" ht="30" customHeight="1">
      <c r="L48" s="24"/>
    </row>
    <row r="49" spans="12:12" ht="30" customHeight="1">
      <c r="L49" s="24"/>
    </row>
    <row r="50" spans="12:12" ht="30" customHeight="1">
      <c r="L50" s="24"/>
    </row>
    <row r="51" spans="12:12" ht="30" customHeight="1">
      <c r="L51" s="24"/>
    </row>
    <row r="52" spans="12:12" ht="30" customHeight="1"/>
    <row r="53" spans="12:12" ht="30" customHeight="1"/>
    <row r="54" spans="12:12" ht="30" customHeight="1"/>
    <row r="55" spans="12:12" ht="30" customHeight="1"/>
    <row r="56" spans="12:12" ht="30" customHeight="1"/>
    <row r="57" spans="12:12" ht="30" customHeight="1"/>
    <row r="58" spans="12:12" ht="30" customHeight="1"/>
    <row r="59" spans="12:12" ht="30" customHeight="1"/>
  </sheetData>
  <mergeCells count="7">
    <mergeCell ref="A7:D7"/>
    <mergeCell ref="A2:K2"/>
    <mergeCell ref="A3:K3"/>
    <mergeCell ref="A1:K1"/>
    <mergeCell ref="A6:K6"/>
    <mergeCell ref="A4:K4"/>
    <mergeCell ref="A5:K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0" orientation="portrait" r:id="rId1"/>
  <ignoredErrors>
    <ignoredError sqref="J9:K10 J12:K12 J14:K1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BC08-8730-4117-96D8-1794A884B16C}">
  <sheetPr>
    <pageSetUpPr fitToPage="1"/>
  </sheetPr>
  <dimension ref="A1:L257"/>
  <sheetViews>
    <sheetView tabSelected="1" workbookViewId="0">
      <selection activeCell="K66" sqref="K66"/>
    </sheetView>
  </sheetViews>
  <sheetFormatPr defaultRowHeight="14.4"/>
  <cols>
    <col min="1" max="1" width="10.109375" bestFit="1" customWidth="1"/>
    <col min="2" max="2" width="58.6640625" customWidth="1"/>
    <col min="3" max="7" width="14.77734375" customWidth="1"/>
    <col min="8" max="9" width="9.33203125" bestFit="1" customWidth="1"/>
    <col min="11" max="11" width="11.44140625" bestFit="1" customWidth="1"/>
    <col min="12" max="12" width="9.44140625" bestFit="1" customWidth="1"/>
  </cols>
  <sheetData>
    <row r="1" spans="1:11" ht="16.8" thickTop="1" thickBot="1">
      <c r="A1" s="340" t="s">
        <v>0</v>
      </c>
      <c r="B1" s="341"/>
      <c r="C1" s="341"/>
      <c r="D1" s="341"/>
      <c r="E1" s="341"/>
      <c r="F1" s="341"/>
      <c r="G1" s="341"/>
      <c r="H1" s="341"/>
      <c r="I1" s="342"/>
    </row>
    <row r="2" spans="1:11" ht="16.2" thickBot="1">
      <c r="A2" s="343" t="s">
        <v>227</v>
      </c>
      <c r="B2" s="295"/>
      <c r="C2" s="295"/>
      <c r="D2" s="295"/>
      <c r="E2" s="295"/>
      <c r="F2" s="295"/>
      <c r="G2" s="295"/>
      <c r="H2" s="295"/>
      <c r="I2" s="344"/>
    </row>
    <row r="3" spans="1:11" ht="16.2" customHeight="1" thickBot="1">
      <c r="A3" s="343" t="s">
        <v>1</v>
      </c>
      <c r="B3" s="296"/>
      <c r="C3" s="296"/>
      <c r="D3" s="296"/>
      <c r="E3" s="296"/>
      <c r="F3" s="296"/>
      <c r="G3" s="296"/>
      <c r="H3" s="296"/>
      <c r="I3" s="344"/>
    </row>
    <row r="4" spans="1:11" ht="15" thickBot="1">
      <c r="A4" s="351">
        <v>1</v>
      </c>
      <c r="B4" s="352"/>
      <c r="C4" s="236">
        <v>2</v>
      </c>
      <c r="D4" s="236">
        <v>3</v>
      </c>
      <c r="E4" s="236">
        <v>4</v>
      </c>
      <c r="F4" s="236">
        <v>5</v>
      </c>
      <c r="G4" s="237">
        <v>6</v>
      </c>
      <c r="H4" s="238" t="s">
        <v>90</v>
      </c>
      <c r="I4" s="239" t="s">
        <v>91</v>
      </c>
      <c r="J4" s="23"/>
    </row>
    <row r="5" spans="1:11" ht="27" thickBot="1">
      <c r="A5" s="347"/>
      <c r="B5" s="348"/>
      <c r="C5" s="197" t="s">
        <v>224</v>
      </c>
      <c r="D5" s="197" t="s">
        <v>238</v>
      </c>
      <c r="E5" s="197" t="s">
        <v>225</v>
      </c>
      <c r="F5" s="197" t="s">
        <v>2</v>
      </c>
      <c r="G5" s="197" t="s">
        <v>226</v>
      </c>
      <c r="H5" s="198" t="s">
        <v>92</v>
      </c>
      <c r="I5" s="199" t="s">
        <v>92</v>
      </c>
    </row>
    <row r="6" spans="1:11" ht="16.2" thickBot="1">
      <c r="A6" s="349" t="s">
        <v>0</v>
      </c>
      <c r="B6" s="350"/>
      <c r="C6" s="2">
        <f>C27+C41</f>
        <v>783639.19000000006</v>
      </c>
      <c r="D6" s="2">
        <f t="shared" ref="D6:G6" si="0">D27+D41</f>
        <v>886442.99000000011</v>
      </c>
      <c r="E6" s="2">
        <f t="shared" si="0"/>
        <v>891277.28</v>
      </c>
      <c r="F6" s="2">
        <f t="shared" si="0"/>
        <v>878985.85000000009</v>
      </c>
      <c r="G6" s="2">
        <f t="shared" si="0"/>
        <v>843727.77</v>
      </c>
      <c r="H6" s="21">
        <f t="shared" ref="H6:H110" si="1">E6/C6*100</f>
        <v>113.73566960069978</v>
      </c>
      <c r="I6" s="167">
        <f>E6/D6*100</f>
        <v>100.5453582525369</v>
      </c>
      <c r="K6" s="157"/>
    </row>
    <row r="7" spans="1:11" ht="16.2" thickBot="1">
      <c r="A7" s="349" t="s">
        <v>234</v>
      </c>
      <c r="B7" s="350"/>
      <c r="C7" s="2">
        <f>SUM(C8:C24)</f>
        <v>783639.19000000006</v>
      </c>
      <c r="D7" s="2">
        <f t="shared" ref="D7:G7" si="2">SUM(D8:D24)</f>
        <v>886442.98999999987</v>
      </c>
      <c r="E7" s="2">
        <f t="shared" si="2"/>
        <v>891277.27999999991</v>
      </c>
      <c r="F7" s="2">
        <f t="shared" si="2"/>
        <v>878985.85</v>
      </c>
      <c r="G7" s="2">
        <f t="shared" si="2"/>
        <v>843727.77</v>
      </c>
      <c r="H7" s="21">
        <f t="shared" si="1"/>
        <v>113.73566960069977</v>
      </c>
      <c r="I7" s="167">
        <f t="shared" ref="I7:I111" si="3">E7/D7*100</f>
        <v>100.54535825253691</v>
      </c>
      <c r="K7" s="157"/>
    </row>
    <row r="8" spans="1:11" ht="16.2" thickBot="1">
      <c r="A8" s="214" t="s">
        <v>267</v>
      </c>
      <c r="B8" s="215" t="s">
        <v>3</v>
      </c>
      <c r="C8" s="196">
        <f>C51+0</f>
        <v>21155.649999999998</v>
      </c>
      <c r="D8" s="196">
        <f t="shared" ref="D8:G8" si="4">D51+0</f>
        <v>34718.639999999999</v>
      </c>
      <c r="E8" s="196">
        <f t="shared" si="4"/>
        <v>40794.18</v>
      </c>
      <c r="F8" s="196">
        <f t="shared" si="4"/>
        <v>35133.97</v>
      </c>
      <c r="G8" s="196">
        <f t="shared" si="4"/>
        <v>15348.77</v>
      </c>
      <c r="H8" s="108">
        <f t="shared" si="1"/>
        <v>192.82877151021125</v>
      </c>
      <c r="I8" s="171">
        <f t="shared" si="3"/>
        <v>117.4993605740317</v>
      </c>
    </row>
    <row r="9" spans="1:11" ht="16.2" thickBot="1">
      <c r="A9" s="214" t="s">
        <v>271</v>
      </c>
      <c r="B9" s="63" t="s">
        <v>254</v>
      </c>
      <c r="C9" s="196">
        <f t="shared" ref="C9:D9" si="5">C79+0</f>
        <v>0</v>
      </c>
      <c r="D9" s="196">
        <f t="shared" si="5"/>
        <v>0</v>
      </c>
      <c r="E9" s="196">
        <f>E79+0</f>
        <v>8054.2699999999995</v>
      </c>
      <c r="F9" s="196">
        <f t="shared" ref="F9:G9" si="6">F79+0</f>
        <v>0</v>
      </c>
      <c r="G9" s="196">
        <f t="shared" si="6"/>
        <v>0</v>
      </c>
      <c r="H9" s="108" t="e">
        <f t="shared" ref="H9" si="7">E9/C9*100</f>
        <v>#DIV/0!</v>
      </c>
      <c r="I9" s="171" t="e">
        <f t="shared" ref="I9" si="8">E9/D9*100</f>
        <v>#DIV/0!</v>
      </c>
    </row>
    <row r="10" spans="1:11" ht="16.2" thickBot="1">
      <c r="A10" s="214" t="s">
        <v>251</v>
      </c>
      <c r="B10" s="215" t="s">
        <v>4</v>
      </c>
      <c r="C10" s="196">
        <v>0</v>
      </c>
      <c r="D10" s="196">
        <v>0</v>
      </c>
      <c r="E10" s="196">
        <v>0</v>
      </c>
      <c r="F10" s="196">
        <v>0</v>
      </c>
      <c r="G10" s="196">
        <v>0</v>
      </c>
      <c r="H10" s="108" t="e">
        <f t="shared" si="1"/>
        <v>#DIV/0!</v>
      </c>
      <c r="I10" s="171" t="e">
        <f t="shared" si="3"/>
        <v>#DIV/0!</v>
      </c>
    </row>
    <row r="11" spans="1:11" ht="16.2" thickBot="1">
      <c r="A11" s="214" t="s">
        <v>272</v>
      </c>
      <c r="B11" s="216" t="s">
        <v>5</v>
      </c>
      <c r="C11" s="159">
        <f>C87+0</f>
        <v>108.18</v>
      </c>
      <c r="D11" s="159">
        <f>D87+0</f>
        <v>2510</v>
      </c>
      <c r="E11" s="159">
        <f>E87+0</f>
        <v>2510</v>
      </c>
      <c r="F11" s="159">
        <f>F87+0</f>
        <v>2510</v>
      </c>
      <c r="G11" s="159">
        <f>G87+0</f>
        <v>2510</v>
      </c>
      <c r="H11" s="108">
        <f t="shared" si="1"/>
        <v>2320.2070623035679</v>
      </c>
      <c r="I11" s="171">
        <f t="shared" si="3"/>
        <v>100</v>
      </c>
    </row>
    <row r="12" spans="1:11" ht="16.2" thickBot="1">
      <c r="A12" s="214" t="s">
        <v>194</v>
      </c>
      <c r="B12" s="215" t="s">
        <v>6</v>
      </c>
      <c r="C12" s="159">
        <f>C93+0</f>
        <v>0</v>
      </c>
      <c r="D12" s="159">
        <f>D93+0</f>
        <v>278.52999999999997</v>
      </c>
      <c r="E12" s="159">
        <f>E93+0</f>
        <v>0</v>
      </c>
      <c r="F12" s="159">
        <f>F93+0</f>
        <v>0</v>
      </c>
      <c r="G12" s="159">
        <f>G93+0</f>
        <v>0</v>
      </c>
      <c r="H12" s="108" t="e">
        <f t="shared" si="1"/>
        <v>#DIV/0!</v>
      </c>
      <c r="I12" s="171">
        <f t="shared" si="3"/>
        <v>0</v>
      </c>
    </row>
    <row r="13" spans="1:11" ht="16.2" thickBot="1">
      <c r="A13" s="214" t="s">
        <v>273</v>
      </c>
      <c r="B13" s="216" t="s">
        <v>255</v>
      </c>
      <c r="C13" s="159">
        <f>C110+0</f>
        <v>62651.01</v>
      </c>
      <c r="D13" s="159">
        <f t="shared" ref="D13:G13" si="9">D110+0</f>
        <v>67373.750000000015</v>
      </c>
      <c r="E13" s="159">
        <f t="shared" si="9"/>
        <v>64135</v>
      </c>
      <c r="F13" s="159">
        <f t="shared" si="9"/>
        <v>64135</v>
      </c>
      <c r="G13" s="159">
        <f t="shared" si="9"/>
        <v>64135</v>
      </c>
      <c r="H13" s="108">
        <f t="shared" si="1"/>
        <v>102.36866093619241</v>
      </c>
      <c r="I13" s="171">
        <f t="shared" si="3"/>
        <v>95.192860720978103</v>
      </c>
      <c r="K13" s="157"/>
    </row>
    <row r="14" spans="1:11" ht="16.2" thickBot="1">
      <c r="A14" s="214" t="s">
        <v>274</v>
      </c>
      <c r="B14" s="216" t="s">
        <v>256</v>
      </c>
      <c r="C14" s="159">
        <f>C126+0</f>
        <v>1255.18</v>
      </c>
      <c r="D14" s="159">
        <f t="shared" ref="D14:G14" si="10">D126+0</f>
        <v>3000</v>
      </c>
      <c r="E14" s="159">
        <f t="shared" si="10"/>
        <v>3000</v>
      </c>
      <c r="F14" s="159">
        <f t="shared" si="10"/>
        <v>3000</v>
      </c>
      <c r="G14" s="159">
        <f t="shared" si="10"/>
        <v>3000</v>
      </c>
      <c r="H14" s="108">
        <f t="shared" ref="H14" si="11">E14/C14*100</f>
        <v>239.00954444780828</v>
      </c>
      <c r="I14" s="171">
        <f t="shared" ref="I14" si="12">E14/D14*100</f>
        <v>100</v>
      </c>
    </row>
    <row r="15" spans="1:11" ht="16.2" thickBot="1">
      <c r="A15" s="214" t="s">
        <v>196</v>
      </c>
      <c r="B15" s="215" t="s">
        <v>7</v>
      </c>
      <c r="C15" s="159">
        <f>C103+C131</f>
        <v>488</v>
      </c>
      <c r="D15" s="159">
        <f>D131+0</f>
        <v>252.49</v>
      </c>
      <c r="E15" s="159">
        <f>E131+0</f>
        <v>0</v>
      </c>
      <c r="F15" s="159">
        <f>F131+0</f>
        <v>0</v>
      </c>
      <c r="G15" s="159">
        <f>G131+0</f>
        <v>0</v>
      </c>
      <c r="H15" s="108">
        <f t="shared" si="1"/>
        <v>0</v>
      </c>
      <c r="I15" s="171">
        <f t="shared" si="3"/>
        <v>0</v>
      </c>
    </row>
    <row r="16" spans="1:11" ht="16.2" thickBot="1">
      <c r="A16" s="214" t="s">
        <v>261</v>
      </c>
      <c r="B16" s="216" t="s">
        <v>257</v>
      </c>
      <c r="C16" s="159">
        <f>C138+0</f>
        <v>0</v>
      </c>
      <c r="D16" s="159">
        <f t="shared" ref="D16:G16" si="13">D138+0</f>
        <v>0</v>
      </c>
      <c r="E16" s="159">
        <f t="shared" si="13"/>
        <v>755734</v>
      </c>
      <c r="F16" s="159">
        <f t="shared" si="13"/>
        <v>755734</v>
      </c>
      <c r="G16" s="159">
        <f t="shared" si="13"/>
        <v>755734</v>
      </c>
      <c r="H16" s="108" t="e">
        <f t="shared" si="1"/>
        <v>#DIV/0!</v>
      </c>
      <c r="I16" s="171" t="e">
        <f t="shared" si="3"/>
        <v>#DIV/0!</v>
      </c>
    </row>
    <row r="17" spans="1:11" ht="16.2" thickBot="1">
      <c r="A17" s="214" t="s">
        <v>264</v>
      </c>
      <c r="B17" s="216" t="s">
        <v>258</v>
      </c>
      <c r="C17" s="159">
        <f>C154+0</f>
        <v>0</v>
      </c>
      <c r="D17" s="159">
        <f>D154+0</f>
        <v>0</v>
      </c>
      <c r="E17" s="159">
        <f t="shared" ref="E17:G17" si="14">E154+0</f>
        <v>2107.48</v>
      </c>
      <c r="F17" s="159">
        <f t="shared" si="14"/>
        <v>2320.9299999999998</v>
      </c>
      <c r="G17" s="159">
        <f t="shared" si="14"/>
        <v>0</v>
      </c>
      <c r="H17" s="108" t="e">
        <f t="shared" ref="H17:H18" si="15">E17/C17*100</f>
        <v>#DIV/0!</v>
      </c>
      <c r="I17" s="171" t="e">
        <f t="shared" ref="I17:I18" si="16">E17/D17*100</f>
        <v>#DIV/0!</v>
      </c>
    </row>
    <row r="18" spans="1:11" ht="18" customHeight="1" thickBot="1">
      <c r="A18" s="214" t="s">
        <v>275</v>
      </c>
      <c r="B18" s="215" t="s">
        <v>8</v>
      </c>
      <c r="C18" s="159">
        <f>C160+0</f>
        <v>1097.26</v>
      </c>
      <c r="D18" s="159">
        <f t="shared" ref="D18:G18" si="17">D160+0</f>
        <v>3417.5</v>
      </c>
      <c r="E18" s="159">
        <f t="shared" si="17"/>
        <v>0</v>
      </c>
      <c r="F18" s="159">
        <f t="shared" si="17"/>
        <v>0</v>
      </c>
      <c r="G18" s="159">
        <f t="shared" si="17"/>
        <v>0</v>
      </c>
      <c r="H18" s="108">
        <f t="shared" si="15"/>
        <v>0</v>
      </c>
      <c r="I18" s="171">
        <f t="shared" si="16"/>
        <v>0</v>
      </c>
    </row>
    <row r="19" spans="1:11" ht="16.2" customHeight="1" thickBot="1">
      <c r="A19" s="214" t="s">
        <v>276</v>
      </c>
      <c r="B19" s="215" t="s">
        <v>259</v>
      </c>
      <c r="C19" s="159">
        <f>C169+0</f>
        <v>9962.869999999999</v>
      </c>
      <c r="D19" s="159">
        <f t="shared" ref="D19:G19" si="18">D169+0</f>
        <v>19365.79</v>
      </c>
      <c r="E19" s="159">
        <f t="shared" si="18"/>
        <v>0</v>
      </c>
      <c r="F19" s="159">
        <f t="shared" si="18"/>
        <v>0</v>
      </c>
      <c r="G19" s="159">
        <f t="shared" si="18"/>
        <v>0</v>
      </c>
      <c r="H19" s="108">
        <f t="shared" ref="H19" si="19">E19/C19*100</f>
        <v>0</v>
      </c>
      <c r="I19" s="171">
        <f t="shared" ref="I19" si="20">E19/D19*100</f>
        <v>0</v>
      </c>
    </row>
    <row r="20" spans="1:11" ht="16.2" thickBot="1">
      <c r="A20" s="214" t="s">
        <v>277</v>
      </c>
      <c r="B20" s="215" t="s">
        <v>260</v>
      </c>
      <c r="C20" s="159">
        <f>C178+0</f>
        <v>680274.70000000007</v>
      </c>
      <c r="D20" s="159">
        <f t="shared" ref="D20:G20" si="21">D178+0</f>
        <v>752084.46</v>
      </c>
      <c r="E20" s="159">
        <f t="shared" si="21"/>
        <v>0</v>
      </c>
      <c r="F20" s="159">
        <f t="shared" si="21"/>
        <v>0</v>
      </c>
      <c r="G20" s="159">
        <f t="shared" si="21"/>
        <v>0</v>
      </c>
      <c r="H20" s="108">
        <f t="shared" ref="H20" si="22">E20/C20*100</f>
        <v>0</v>
      </c>
      <c r="I20" s="171">
        <f t="shared" ref="I20" si="23">E20/D20*100</f>
        <v>0</v>
      </c>
      <c r="J20" s="76"/>
    </row>
    <row r="21" spans="1:11" ht="16.2" thickBot="1">
      <c r="A21" s="214" t="s">
        <v>263</v>
      </c>
      <c r="B21" s="215" t="s">
        <v>269</v>
      </c>
      <c r="C21" s="159">
        <f>C200+0</f>
        <v>0</v>
      </c>
      <c r="D21" s="159">
        <f t="shared" ref="D21:G21" si="24">D200+0</f>
        <v>0</v>
      </c>
      <c r="E21" s="159">
        <f t="shared" si="24"/>
        <v>11942.35</v>
      </c>
      <c r="F21" s="159">
        <f t="shared" si="24"/>
        <v>13151.949999999999</v>
      </c>
      <c r="G21" s="159">
        <f t="shared" si="24"/>
        <v>0</v>
      </c>
      <c r="H21" s="108" t="e">
        <f t="shared" ref="H21" si="25">E21/C21*100</f>
        <v>#DIV/0!</v>
      </c>
      <c r="I21" s="171" t="e">
        <f t="shared" ref="I21" si="26">E21/D21*100</f>
        <v>#DIV/0!</v>
      </c>
    </row>
    <row r="22" spans="1:11" ht="16.2" thickBot="1">
      <c r="A22" s="214" t="s">
        <v>246</v>
      </c>
      <c r="B22" s="215" t="s">
        <v>9</v>
      </c>
      <c r="C22" s="159">
        <f>C206+C212+C217+C223+C231</f>
        <v>4971.34</v>
      </c>
      <c r="D22" s="159">
        <f t="shared" ref="D22:G22" si="27">D206+D212+D217+D223+D231</f>
        <v>3441.83</v>
      </c>
      <c r="E22" s="159">
        <f t="shared" si="27"/>
        <v>0</v>
      </c>
      <c r="F22" s="159">
        <f t="shared" si="27"/>
        <v>0</v>
      </c>
      <c r="G22" s="159">
        <f t="shared" si="27"/>
        <v>0</v>
      </c>
      <c r="H22" s="108">
        <f t="shared" si="1"/>
        <v>0</v>
      </c>
      <c r="I22" s="171">
        <f t="shared" si="3"/>
        <v>0</v>
      </c>
    </row>
    <row r="23" spans="1:11" ht="16.2" thickBot="1">
      <c r="A23" s="214" t="s">
        <v>278</v>
      </c>
      <c r="B23" s="217" t="s">
        <v>10</v>
      </c>
      <c r="C23" s="159">
        <f>C239+0</f>
        <v>1675</v>
      </c>
      <c r="D23" s="159">
        <f>D239+0</f>
        <v>0</v>
      </c>
      <c r="E23" s="159">
        <f>E239+0</f>
        <v>3000</v>
      </c>
      <c r="F23" s="159">
        <f>F239+0</f>
        <v>3000</v>
      </c>
      <c r="G23" s="159">
        <f>G239+0</f>
        <v>3000</v>
      </c>
      <c r="H23" s="108">
        <f t="shared" si="1"/>
        <v>179.1044776119403</v>
      </c>
      <c r="I23" s="171" t="e">
        <f t="shared" si="3"/>
        <v>#DIV/0!</v>
      </c>
    </row>
    <row r="24" spans="1:11" ht="16.2" thickBot="1">
      <c r="A24" s="214" t="s">
        <v>252</v>
      </c>
      <c r="B24" s="217" t="s">
        <v>11</v>
      </c>
      <c r="C24" s="159">
        <v>0</v>
      </c>
      <c r="D24" s="159">
        <v>0</v>
      </c>
      <c r="E24" s="159">
        <v>0</v>
      </c>
      <c r="F24" s="159">
        <v>0</v>
      </c>
      <c r="G24" s="159">
        <v>0</v>
      </c>
      <c r="H24" s="108" t="e">
        <f t="shared" si="1"/>
        <v>#DIV/0!</v>
      </c>
      <c r="I24" s="171" t="e">
        <f t="shared" si="3"/>
        <v>#DIV/0!</v>
      </c>
    </row>
    <row r="25" spans="1:11" ht="15" thickBot="1">
      <c r="A25" s="363"/>
      <c r="B25" s="364"/>
      <c r="C25" s="364"/>
      <c r="D25" s="364"/>
      <c r="E25" s="364"/>
      <c r="F25" s="364"/>
      <c r="G25" s="364"/>
      <c r="H25" s="364"/>
      <c r="I25" s="365"/>
    </row>
    <row r="26" spans="1:11" ht="16.2" customHeight="1" thickBot="1">
      <c r="A26" s="353" t="s">
        <v>235</v>
      </c>
      <c r="B26" s="354"/>
      <c r="C26" s="223">
        <f>C27+C41</f>
        <v>783639.19000000006</v>
      </c>
      <c r="D26" s="223">
        <f t="shared" ref="D26:G26" si="28">D27+D41</f>
        <v>886442.99000000011</v>
      </c>
      <c r="E26" s="223">
        <f t="shared" si="28"/>
        <v>891277.28</v>
      </c>
      <c r="F26" s="223">
        <f t="shared" si="28"/>
        <v>878985.85000000009</v>
      </c>
      <c r="G26" s="223">
        <f t="shared" si="28"/>
        <v>843727.77</v>
      </c>
      <c r="H26" s="160">
        <f t="shared" ref="H26" si="29">E26/C26*100</f>
        <v>113.73566960069978</v>
      </c>
      <c r="I26" s="169">
        <f t="shared" ref="I26" si="30">E26/D26*100</f>
        <v>100.5453582525369</v>
      </c>
      <c r="K26" s="158"/>
    </row>
    <row r="27" spans="1:11" ht="15" thickBot="1">
      <c r="A27" s="345" t="s">
        <v>230</v>
      </c>
      <c r="B27" s="346"/>
      <c r="C27" s="224">
        <f>SUM(C28:C39)</f>
        <v>64600.25</v>
      </c>
      <c r="D27" s="224">
        <f t="shared" ref="D27:G27" si="31">SUM(D28:D39)</f>
        <v>94258.180000000008</v>
      </c>
      <c r="E27" s="224">
        <f t="shared" si="31"/>
        <v>97862.239999999991</v>
      </c>
      <c r="F27" s="224">
        <f t="shared" si="31"/>
        <v>85570.81</v>
      </c>
      <c r="G27" s="224">
        <f t="shared" si="31"/>
        <v>50312.729999999996</v>
      </c>
      <c r="H27" s="164">
        <f t="shared" ref="H27:H45" si="32">E27/C27*100</f>
        <v>151.48894934617124</v>
      </c>
      <c r="I27" s="170">
        <f t="shared" ref="I27:I45" si="33">E27/D27*100</f>
        <v>103.82360448716493</v>
      </c>
    </row>
    <row r="28" spans="1:11" ht="15" thickBot="1">
      <c r="A28" s="220" t="s">
        <v>17</v>
      </c>
      <c r="B28" s="225" t="s">
        <v>18</v>
      </c>
      <c r="C28" s="226">
        <f>C53+0</f>
        <v>1024.56</v>
      </c>
      <c r="D28" s="226">
        <f t="shared" ref="D28:G28" si="34">D53+0</f>
        <v>0</v>
      </c>
      <c r="E28" s="226">
        <f t="shared" si="34"/>
        <v>0</v>
      </c>
      <c r="F28" s="226">
        <f t="shared" si="34"/>
        <v>0</v>
      </c>
      <c r="G28" s="226">
        <f t="shared" si="34"/>
        <v>0</v>
      </c>
      <c r="H28" s="108">
        <v>0</v>
      </c>
      <c r="I28" s="171" t="e">
        <v>#DIV/0!</v>
      </c>
    </row>
    <row r="29" spans="1:11" ht="15" thickBot="1">
      <c r="A29" s="220" t="s">
        <v>50</v>
      </c>
      <c r="B29" s="225" t="s">
        <v>51</v>
      </c>
      <c r="C29" s="226">
        <f>C112+0</f>
        <v>729.96</v>
      </c>
      <c r="D29" s="226">
        <f t="shared" ref="D29:G29" si="35">D112+0</f>
        <v>729.96</v>
      </c>
      <c r="E29" s="226">
        <f t="shared" si="35"/>
        <v>729.96</v>
      </c>
      <c r="F29" s="226">
        <f t="shared" si="35"/>
        <v>729.96</v>
      </c>
      <c r="G29" s="226">
        <f t="shared" si="35"/>
        <v>729.96</v>
      </c>
      <c r="H29" s="108">
        <v>100</v>
      </c>
      <c r="I29" s="171">
        <v>100</v>
      </c>
    </row>
    <row r="30" spans="1:11" ht="15" thickBot="1">
      <c r="A30" s="221" t="s">
        <v>21</v>
      </c>
      <c r="B30" s="227" t="s">
        <v>22</v>
      </c>
      <c r="C30" s="228">
        <f>C56+0</f>
        <v>7359.1</v>
      </c>
      <c r="D30" s="228">
        <f t="shared" ref="D30:G30" si="36">D56+0</f>
        <v>12383.41</v>
      </c>
      <c r="E30" s="228">
        <f t="shared" si="36"/>
        <v>21926.82</v>
      </c>
      <c r="F30" s="228">
        <f t="shared" si="36"/>
        <v>21926.82</v>
      </c>
      <c r="G30" s="228">
        <f t="shared" si="36"/>
        <v>15348.77</v>
      </c>
      <c r="H30" s="108">
        <v>713.77761284400083</v>
      </c>
      <c r="I30" s="171">
        <v>177.06609084250621</v>
      </c>
    </row>
    <row r="31" spans="1:11" ht="15" thickBot="1">
      <c r="A31" s="221" t="s">
        <v>69</v>
      </c>
      <c r="B31" s="227" t="s">
        <v>70</v>
      </c>
      <c r="C31" s="228">
        <f>C180+C140</f>
        <v>5570.74</v>
      </c>
      <c r="D31" s="228">
        <f t="shared" ref="D31:G31" si="37">D180+D140</f>
        <v>7000</v>
      </c>
      <c r="E31" s="228">
        <f t="shared" si="37"/>
        <v>7400</v>
      </c>
      <c r="F31" s="228">
        <f t="shared" si="37"/>
        <v>7400</v>
      </c>
      <c r="G31" s="228">
        <f t="shared" si="37"/>
        <v>7400</v>
      </c>
      <c r="H31" s="108">
        <v>132.83693010264346</v>
      </c>
      <c r="I31" s="171">
        <v>105.71428571428572</v>
      </c>
    </row>
    <row r="32" spans="1:11" ht="15" thickBot="1">
      <c r="A32" s="221" t="s">
        <v>62</v>
      </c>
      <c r="B32" s="227" t="s">
        <v>63</v>
      </c>
      <c r="C32" s="228">
        <f>C166+0</f>
        <v>56</v>
      </c>
      <c r="D32" s="228">
        <f t="shared" ref="D32:G32" si="38">D166+0</f>
        <v>0</v>
      </c>
      <c r="E32" s="228">
        <f t="shared" si="38"/>
        <v>0</v>
      </c>
      <c r="F32" s="228">
        <f t="shared" si="38"/>
        <v>0</v>
      </c>
      <c r="G32" s="228">
        <f t="shared" si="38"/>
        <v>0</v>
      </c>
      <c r="H32" s="108">
        <v>0</v>
      </c>
      <c r="I32" s="171" t="e">
        <v>#DIV/0!</v>
      </c>
    </row>
    <row r="33" spans="1:9" ht="15" thickBot="1">
      <c r="A33" s="221" t="s">
        <v>71</v>
      </c>
      <c r="B33" s="227" t="s">
        <v>72</v>
      </c>
      <c r="C33" s="228">
        <f>C183+C143</f>
        <v>22813.45</v>
      </c>
      <c r="D33" s="228">
        <f t="shared" ref="D33:G33" si="39">D183+D143</f>
        <v>24897.599999999999</v>
      </c>
      <c r="E33" s="228">
        <f t="shared" si="39"/>
        <v>26600</v>
      </c>
      <c r="F33" s="228">
        <f t="shared" si="39"/>
        <v>26600</v>
      </c>
      <c r="G33" s="228">
        <f t="shared" si="39"/>
        <v>26600</v>
      </c>
      <c r="H33" s="108">
        <v>116.59788414290692</v>
      </c>
      <c r="I33" s="171">
        <v>106.83760683760684</v>
      </c>
    </row>
    <row r="34" spans="1:9" ht="15" customHeight="1" thickBot="1">
      <c r="A34" s="221" t="s">
        <v>73</v>
      </c>
      <c r="B34" s="227" t="s">
        <v>74</v>
      </c>
      <c r="C34" s="228">
        <f>C186+C146</f>
        <v>233.98</v>
      </c>
      <c r="D34" s="228">
        <f t="shared" ref="D34:G34" si="40">D186+D146</f>
        <v>234</v>
      </c>
      <c r="E34" s="228">
        <f t="shared" si="40"/>
        <v>234</v>
      </c>
      <c r="F34" s="228">
        <f t="shared" si="40"/>
        <v>234</v>
      </c>
      <c r="G34" s="228">
        <f t="shared" si="40"/>
        <v>234</v>
      </c>
      <c r="H34" s="108">
        <v>100.008547739123</v>
      </c>
      <c r="I34" s="171">
        <v>100</v>
      </c>
    </row>
    <row r="35" spans="1:9" ht="15" thickBot="1">
      <c r="A35" s="221" t="s">
        <v>228</v>
      </c>
      <c r="B35" s="227" t="s">
        <v>229</v>
      </c>
      <c r="C35" s="228">
        <f>C60+0</f>
        <v>0</v>
      </c>
      <c r="D35" s="228">
        <f t="shared" ref="D35:G35" si="41">D60+0</f>
        <v>774</v>
      </c>
      <c r="E35" s="228">
        <f t="shared" si="41"/>
        <v>0</v>
      </c>
      <c r="F35" s="228">
        <f t="shared" si="41"/>
        <v>0</v>
      </c>
      <c r="G35" s="228">
        <f t="shared" si="41"/>
        <v>0</v>
      </c>
      <c r="H35" s="108" t="e">
        <v>#DIV/0!</v>
      </c>
      <c r="I35" s="171">
        <v>0</v>
      </c>
    </row>
    <row r="36" spans="1:9" ht="15" thickBot="1">
      <c r="A36" s="221" t="s">
        <v>24</v>
      </c>
      <c r="B36" s="227" t="s">
        <v>25</v>
      </c>
      <c r="C36" s="228">
        <f>C63+C171+C214</f>
        <v>13806.32</v>
      </c>
      <c r="D36" s="228">
        <f t="shared" ref="D36:G36" si="42">D63+D171+D214</f>
        <v>0</v>
      </c>
      <c r="E36" s="228">
        <f t="shared" si="42"/>
        <v>0</v>
      </c>
      <c r="F36" s="228">
        <f t="shared" si="42"/>
        <v>0</v>
      </c>
      <c r="G36" s="228">
        <f t="shared" si="42"/>
        <v>0</v>
      </c>
      <c r="H36" s="108">
        <v>0</v>
      </c>
      <c r="I36" s="171" t="e">
        <v>#DIV/0!</v>
      </c>
    </row>
    <row r="37" spans="1:9" ht="15" thickBot="1">
      <c r="A37" s="221" t="s">
        <v>61</v>
      </c>
      <c r="B37" s="227" t="s">
        <v>231</v>
      </c>
      <c r="C37" s="228">
        <f>C66+C162+C174+C208+C219+C156+C200+C81</f>
        <v>12866.849999999999</v>
      </c>
      <c r="D37" s="228">
        <f t="shared" ref="D37:G37" si="43">D66+D162+D174+D208+D219+D156+D200+D81</f>
        <v>46821.35</v>
      </c>
      <c r="E37" s="228">
        <f t="shared" si="43"/>
        <v>40971.46</v>
      </c>
      <c r="F37" s="228">
        <f t="shared" si="43"/>
        <v>28680.03</v>
      </c>
      <c r="G37" s="228">
        <f t="shared" si="43"/>
        <v>0</v>
      </c>
      <c r="H37" s="108">
        <f t="shared" si="32"/>
        <v>318.42649910428742</v>
      </c>
      <c r="I37" s="171">
        <f t="shared" si="33"/>
        <v>87.505934792567913</v>
      </c>
    </row>
    <row r="38" spans="1:9" ht="15" thickBot="1">
      <c r="A38" s="221" t="s">
        <v>76</v>
      </c>
      <c r="B38" s="227" t="s">
        <v>77</v>
      </c>
      <c r="C38" s="228">
        <f>C189+C228</f>
        <v>0</v>
      </c>
      <c r="D38" s="228">
        <f t="shared" ref="D38:G38" si="44">D189+D228</f>
        <v>1417.8600000000001</v>
      </c>
      <c r="E38" s="228">
        <f t="shared" si="44"/>
        <v>0</v>
      </c>
      <c r="F38" s="228">
        <f t="shared" si="44"/>
        <v>0</v>
      </c>
      <c r="G38" s="228">
        <f t="shared" si="44"/>
        <v>0</v>
      </c>
      <c r="H38" s="108" t="e">
        <f t="shared" si="32"/>
        <v>#DIV/0!</v>
      </c>
      <c r="I38" s="171">
        <f t="shared" si="33"/>
        <v>0</v>
      </c>
    </row>
    <row r="39" spans="1:9" ht="15" thickBot="1">
      <c r="A39" s="221" t="s">
        <v>233</v>
      </c>
      <c r="B39" s="227" t="s">
        <v>85</v>
      </c>
      <c r="C39" s="228">
        <f>C233+0</f>
        <v>139.29</v>
      </c>
      <c r="D39" s="228">
        <f t="shared" ref="D39:G39" si="45">D233+0</f>
        <v>0</v>
      </c>
      <c r="E39" s="228">
        <f t="shared" si="45"/>
        <v>0</v>
      </c>
      <c r="F39" s="228">
        <f t="shared" si="45"/>
        <v>0</v>
      </c>
      <c r="G39" s="228">
        <f t="shared" si="45"/>
        <v>0</v>
      </c>
      <c r="H39" s="108">
        <v>0</v>
      </c>
      <c r="I39" s="171" t="e">
        <v>#DIV/0!</v>
      </c>
    </row>
    <row r="40" spans="1:9" ht="15" thickBot="1">
      <c r="A40" s="360"/>
      <c r="B40" s="361"/>
      <c r="C40" s="361"/>
      <c r="D40" s="361"/>
      <c r="E40" s="361"/>
      <c r="F40" s="361"/>
      <c r="G40" s="361"/>
      <c r="H40" s="361"/>
      <c r="I40" s="362"/>
    </row>
    <row r="41" spans="1:9" ht="15" thickBot="1">
      <c r="A41" s="358" t="s">
        <v>232</v>
      </c>
      <c r="B41" s="359"/>
      <c r="C41" s="229">
        <f>SUM(C42:C45)</f>
        <v>719038.94000000006</v>
      </c>
      <c r="D41" s="229">
        <f t="shared" ref="D41:G41" si="46">SUM(D42:D45)</f>
        <v>792184.81</v>
      </c>
      <c r="E41" s="229">
        <f t="shared" si="46"/>
        <v>793415.04</v>
      </c>
      <c r="F41" s="229">
        <f t="shared" si="46"/>
        <v>793415.04</v>
      </c>
      <c r="G41" s="229">
        <f t="shared" si="46"/>
        <v>793415.04</v>
      </c>
      <c r="H41" s="165">
        <f t="shared" si="32"/>
        <v>110.34382087846313</v>
      </c>
      <c r="I41" s="172">
        <f t="shared" si="33"/>
        <v>100.15529583305189</v>
      </c>
    </row>
    <row r="42" spans="1:9" ht="15" customHeight="1" thickBot="1">
      <c r="A42" s="222" t="s">
        <v>38</v>
      </c>
      <c r="B42" s="230" t="s">
        <v>39</v>
      </c>
      <c r="C42" s="231">
        <f>C89+C95+C116+C128+C133+C193+C241+C150</f>
        <v>681678.67</v>
      </c>
      <c r="D42" s="231">
        <f t="shared" ref="D42:G42" si="47">D89+D95+D116+D128+D133+D193+D241+D150</f>
        <v>754252.31</v>
      </c>
      <c r="E42" s="231">
        <f t="shared" si="47"/>
        <v>758721.29</v>
      </c>
      <c r="F42" s="231">
        <f t="shared" si="47"/>
        <v>758721.29</v>
      </c>
      <c r="G42" s="231">
        <f t="shared" si="47"/>
        <v>758721.29</v>
      </c>
      <c r="H42" s="166">
        <f t="shared" si="32"/>
        <v>111.30189683065777</v>
      </c>
      <c r="I42" s="173">
        <f t="shared" si="33"/>
        <v>100.5925046487428</v>
      </c>
    </row>
    <row r="43" spans="1:9" ht="15" customHeight="1" thickBot="1">
      <c r="A43" s="222" t="s">
        <v>31</v>
      </c>
      <c r="B43" s="230" t="s">
        <v>32</v>
      </c>
      <c r="C43" s="231">
        <f>C74+C105+C120+C197+C225+C244</f>
        <v>1684.63</v>
      </c>
      <c r="D43" s="231">
        <f t="shared" ref="D43:G43" si="48">D74+D105+D120+D197+D225+D244</f>
        <v>3238.75</v>
      </c>
      <c r="E43" s="231">
        <f t="shared" si="48"/>
        <v>0</v>
      </c>
      <c r="F43" s="231">
        <f t="shared" si="48"/>
        <v>0</v>
      </c>
      <c r="G43" s="231">
        <f t="shared" si="48"/>
        <v>0</v>
      </c>
      <c r="H43" s="166">
        <f t="shared" si="32"/>
        <v>0</v>
      </c>
      <c r="I43" s="173">
        <f t="shared" si="33"/>
        <v>0</v>
      </c>
    </row>
    <row r="44" spans="1:9" ht="15" thickBot="1">
      <c r="A44" s="222" t="s">
        <v>29</v>
      </c>
      <c r="B44" s="230" t="s">
        <v>30</v>
      </c>
      <c r="C44" s="231">
        <f>C71+0</f>
        <v>1935</v>
      </c>
      <c r="D44" s="231">
        <f t="shared" ref="D44:G44" si="49">D71+0</f>
        <v>0</v>
      </c>
      <c r="E44" s="231">
        <f t="shared" si="49"/>
        <v>0</v>
      </c>
      <c r="F44" s="231">
        <f t="shared" si="49"/>
        <v>0</v>
      </c>
      <c r="G44" s="231">
        <f t="shared" si="49"/>
        <v>0</v>
      </c>
      <c r="H44" s="166">
        <f t="shared" si="32"/>
        <v>0</v>
      </c>
      <c r="I44" s="173" t="e">
        <f t="shared" si="33"/>
        <v>#DIV/0!</v>
      </c>
    </row>
    <row r="45" spans="1:9" ht="15" thickBot="1">
      <c r="A45" s="222" t="s">
        <v>52</v>
      </c>
      <c r="B45" s="230" t="s">
        <v>53</v>
      </c>
      <c r="C45" s="231">
        <f>C123+0</f>
        <v>33740.639999999999</v>
      </c>
      <c r="D45" s="231">
        <f t="shared" ref="D45:G45" si="50">D123+0</f>
        <v>34693.75</v>
      </c>
      <c r="E45" s="231">
        <f t="shared" si="50"/>
        <v>34693.75</v>
      </c>
      <c r="F45" s="231">
        <f t="shared" si="50"/>
        <v>34693.75</v>
      </c>
      <c r="G45" s="231">
        <f t="shared" si="50"/>
        <v>34693.75</v>
      </c>
      <c r="H45" s="166">
        <f t="shared" si="32"/>
        <v>102.82481304444728</v>
      </c>
      <c r="I45" s="173">
        <f t="shared" si="33"/>
        <v>100</v>
      </c>
    </row>
    <row r="46" spans="1:9" ht="15" thickBot="1">
      <c r="A46" s="363"/>
      <c r="B46" s="366"/>
      <c r="C46" s="366"/>
      <c r="D46" s="366"/>
      <c r="E46" s="366"/>
      <c r="F46" s="366"/>
      <c r="G46" s="366"/>
      <c r="H46" s="366"/>
      <c r="I46" s="367"/>
    </row>
    <row r="47" spans="1:9" ht="15.6" thickTop="1" thickBot="1">
      <c r="A47" s="368">
        <v>1</v>
      </c>
      <c r="B47" s="369"/>
      <c r="C47" s="232">
        <v>2</v>
      </c>
      <c r="D47" s="232">
        <v>3</v>
      </c>
      <c r="E47" s="232">
        <v>4</v>
      </c>
      <c r="F47" s="232">
        <v>5</v>
      </c>
      <c r="G47" s="233">
        <v>6</v>
      </c>
      <c r="H47" s="234" t="s">
        <v>90</v>
      </c>
      <c r="I47" s="235" t="s">
        <v>91</v>
      </c>
    </row>
    <row r="48" spans="1:9" ht="27" thickBot="1">
      <c r="A48" s="347"/>
      <c r="B48" s="355"/>
      <c r="C48" s="197" t="s">
        <v>224</v>
      </c>
      <c r="D48" s="197" t="s">
        <v>238</v>
      </c>
      <c r="E48" s="197" t="s">
        <v>225</v>
      </c>
      <c r="F48" s="197" t="s">
        <v>2</v>
      </c>
      <c r="G48" s="197" t="s">
        <v>226</v>
      </c>
      <c r="H48" s="197" t="s">
        <v>92</v>
      </c>
      <c r="I48" s="203" t="s">
        <v>92</v>
      </c>
    </row>
    <row r="49" spans="1:9" ht="15" thickBot="1">
      <c r="A49" s="356" t="s">
        <v>0</v>
      </c>
      <c r="B49" s="357"/>
      <c r="C49" s="202">
        <f>C6+0</f>
        <v>783639.19000000006</v>
      </c>
      <c r="D49" s="202">
        <f>D6+0</f>
        <v>886442.99000000011</v>
      </c>
      <c r="E49" s="202">
        <f>E6+0</f>
        <v>891277.28</v>
      </c>
      <c r="F49" s="202">
        <f>F6+0</f>
        <v>878985.85000000009</v>
      </c>
      <c r="G49" s="202">
        <f>G6+0</f>
        <v>843727.77</v>
      </c>
      <c r="H49" s="200">
        <f t="shared" ref="H49" si="51">E49/C49*100</f>
        <v>113.73566960069978</v>
      </c>
      <c r="I49" s="201">
        <f t="shared" ref="I49" si="52">E49/D49*100</f>
        <v>100.5453582525369</v>
      </c>
    </row>
    <row r="50" spans="1:9" ht="16.8" thickTop="1" thickBot="1">
      <c r="A50" s="174" t="s">
        <v>12</v>
      </c>
      <c r="B50" s="161" t="s">
        <v>13</v>
      </c>
      <c r="C50" s="162">
        <f t="shared" ref="C50:D50" si="53">C51+C79</f>
        <v>21155.649999999998</v>
      </c>
      <c r="D50" s="162">
        <f t="shared" si="53"/>
        <v>34718.639999999999</v>
      </c>
      <c r="E50" s="162">
        <f>E51+E79</f>
        <v>48848.45</v>
      </c>
      <c r="F50" s="162">
        <f t="shared" ref="F50:G50" si="54">F51+F79</f>
        <v>35133.97</v>
      </c>
      <c r="G50" s="162">
        <f t="shared" si="54"/>
        <v>15348.77</v>
      </c>
      <c r="H50" s="163">
        <f t="shared" si="1"/>
        <v>230.9002559599918</v>
      </c>
      <c r="I50" s="175">
        <f t="shared" si="3"/>
        <v>140.69805153658092</v>
      </c>
    </row>
    <row r="51" spans="1:9" ht="16.2" thickBot="1">
      <c r="A51" s="176" t="s">
        <v>14</v>
      </c>
      <c r="B51" s="3" t="s">
        <v>13</v>
      </c>
      <c r="C51" s="4">
        <f>C52+C70</f>
        <v>21155.649999999998</v>
      </c>
      <c r="D51" s="4">
        <f>SUM(D52+D70)</f>
        <v>34718.639999999999</v>
      </c>
      <c r="E51" s="4">
        <f>SUM(E52+E70)</f>
        <v>40794.18</v>
      </c>
      <c r="F51" s="4">
        <f>SUM(F52+F70)</f>
        <v>35133.97</v>
      </c>
      <c r="G51" s="4">
        <f>SUM(G52+G70)</f>
        <v>15348.77</v>
      </c>
      <c r="H51" s="22">
        <f t="shared" si="1"/>
        <v>192.82877151021125</v>
      </c>
      <c r="I51" s="168">
        <f t="shared" si="3"/>
        <v>117.4993605740317</v>
      </c>
    </row>
    <row r="52" spans="1:9" ht="16.2" thickBot="1">
      <c r="A52" s="177" t="s">
        <v>15</v>
      </c>
      <c r="B52" s="5" t="s">
        <v>16</v>
      </c>
      <c r="C52" s="6">
        <f>C53+C56+C63+C66</f>
        <v>19220.649999999998</v>
      </c>
      <c r="D52" s="6">
        <f>D53+D56+D60+D63+D66</f>
        <v>34718.639999999999</v>
      </c>
      <c r="E52" s="6">
        <f>E56+E60+E66</f>
        <v>40794.18</v>
      </c>
      <c r="F52" s="6">
        <f>F53+F56+F63+F66</f>
        <v>35133.97</v>
      </c>
      <c r="G52" s="6">
        <f>G53+G56+G63+G66</f>
        <v>15348.77</v>
      </c>
      <c r="H52" s="22">
        <f t="shared" si="1"/>
        <v>212.24141743385374</v>
      </c>
      <c r="I52" s="168">
        <f t="shared" si="3"/>
        <v>117.4993605740317</v>
      </c>
    </row>
    <row r="53" spans="1:9" ht="16.2" thickBot="1">
      <c r="A53" s="178" t="s">
        <v>17</v>
      </c>
      <c r="B53" s="7" t="s">
        <v>18</v>
      </c>
      <c r="C53" s="8">
        <f t="shared" ref="C53" si="55">SUM(C55+0)</f>
        <v>1024.56</v>
      </c>
      <c r="D53" s="8">
        <f t="shared" ref="D53:G53" si="56">SUM(D55+0)</f>
        <v>0</v>
      </c>
      <c r="E53" s="8">
        <f t="shared" si="56"/>
        <v>0</v>
      </c>
      <c r="F53" s="8">
        <f t="shared" si="56"/>
        <v>0</v>
      </c>
      <c r="G53" s="8">
        <f t="shared" si="56"/>
        <v>0</v>
      </c>
      <c r="H53" s="21">
        <f t="shared" si="1"/>
        <v>0</v>
      </c>
      <c r="I53" s="167" t="e">
        <f t="shared" si="3"/>
        <v>#DIV/0!</v>
      </c>
    </row>
    <row r="54" spans="1:9" ht="16.2" thickBot="1">
      <c r="A54" s="179">
        <v>3</v>
      </c>
      <c r="B54" s="9" t="s">
        <v>19</v>
      </c>
      <c r="C54" s="10">
        <f t="shared" ref="C54:G54" si="57">SUM(C55+0)</f>
        <v>1024.56</v>
      </c>
      <c r="D54" s="10">
        <f t="shared" si="57"/>
        <v>0</v>
      </c>
      <c r="E54" s="10">
        <f t="shared" si="57"/>
        <v>0</v>
      </c>
      <c r="F54" s="10">
        <f t="shared" si="57"/>
        <v>0</v>
      </c>
      <c r="G54" s="10">
        <f t="shared" si="57"/>
        <v>0</v>
      </c>
      <c r="H54" s="140">
        <f t="shared" si="1"/>
        <v>0</v>
      </c>
      <c r="I54" s="180" t="e">
        <f t="shared" si="3"/>
        <v>#DIV/0!</v>
      </c>
    </row>
    <row r="55" spans="1:9" ht="16.2" thickBot="1">
      <c r="A55" s="181">
        <v>32</v>
      </c>
      <c r="B55" s="11" t="s">
        <v>20</v>
      </c>
      <c r="C55" s="12">
        <v>1024.56</v>
      </c>
      <c r="D55" s="12">
        <v>0</v>
      </c>
      <c r="E55" s="12">
        <v>0</v>
      </c>
      <c r="F55" s="12">
        <v>0</v>
      </c>
      <c r="G55" s="12">
        <v>0</v>
      </c>
      <c r="H55" s="108">
        <f t="shared" si="1"/>
        <v>0</v>
      </c>
      <c r="I55" s="171" t="e">
        <f t="shared" si="3"/>
        <v>#DIV/0!</v>
      </c>
    </row>
    <row r="56" spans="1:9" ht="16.2" thickBot="1">
      <c r="A56" s="178" t="s">
        <v>21</v>
      </c>
      <c r="B56" s="7" t="s">
        <v>22</v>
      </c>
      <c r="C56" s="8">
        <f>0+C57</f>
        <v>7359.1</v>
      </c>
      <c r="D56" s="8">
        <f t="shared" ref="D56:G56" si="58">0+D57</f>
        <v>12383.41</v>
      </c>
      <c r="E56" s="8">
        <f t="shared" si="58"/>
        <v>21926.82</v>
      </c>
      <c r="F56" s="8">
        <f t="shared" si="58"/>
        <v>21926.82</v>
      </c>
      <c r="G56" s="8">
        <f t="shared" si="58"/>
        <v>15348.77</v>
      </c>
      <c r="H56" s="21">
        <f t="shared" si="1"/>
        <v>297.95518473726406</v>
      </c>
      <c r="I56" s="167">
        <f t="shared" si="3"/>
        <v>177.06609084250621</v>
      </c>
    </row>
    <row r="57" spans="1:9" ht="16.2" thickBot="1">
      <c r="A57" s="179">
        <v>3</v>
      </c>
      <c r="B57" s="9" t="s">
        <v>19</v>
      </c>
      <c r="C57" s="10">
        <f>C58+C59</f>
        <v>7359.1</v>
      </c>
      <c r="D57" s="10">
        <f>D58+D59</f>
        <v>12383.41</v>
      </c>
      <c r="E57" s="10">
        <f>E58+E59</f>
        <v>21926.82</v>
      </c>
      <c r="F57" s="10">
        <f>F58+F59</f>
        <v>21926.82</v>
      </c>
      <c r="G57" s="10">
        <f>G58+G59</f>
        <v>15348.77</v>
      </c>
      <c r="H57" s="140">
        <f t="shared" si="1"/>
        <v>297.95518473726406</v>
      </c>
      <c r="I57" s="180">
        <f t="shared" si="3"/>
        <v>177.06609084250621</v>
      </c>
    </row>
    <row r="58" spans="1:9" ht="16.2" thickBot="1">
      <c r="A58" s="181">
        <v>31</v>
      </c>
      <c r="B58" s="11" t="s">
        <v>23</v>
      </c>
      <c r="C58" s="13">
        <v>5361.16</v>
      </c>
      <c r="D58" s="13">
        <v>10623.41</v>
      </c>
      <c r="E58" s="13">
        <v>19166.82</v>
      </c>
      <c r="F58" s="13">
        <v>19166.82</v>
      </c>
      <c r="G58" s="13">
        <v>13416.77</v>
      </c>
      <c r="H58" s="108">
        <f t="shared" si="1"/>
        <v>357.51255325340037</v>
      </c>
      <c r="I58" s="171">
        <f t="shared" si="3"/>
        <v>180.42059941205321</v>
      </c>
    </row>
    <row r="59" spans="1:9" ht="16.2" thickBot="1">
      <c r="A59" s="181">
        <v>32</v>
      </c>
      <c r="B59" s="11" t="s">
        <v>20</v>
      </c>
      <c r="C59" s="12">
        <v>1997.94</v>
      </c>
      <c r="D59" s="12">
        <v>1760</v>
      </c>
      <c r="E59" s="12">
        <v>2760</v>
      </c>
      <c r="F59" s="12">
        <v>2760</v>
      </c>
      <c r="G59" s="12">
        <v>1932</v>
      </c>
      <c r="H59" s="108">
        <f t="shared" si="1"/>
        <v>138.1422865551518</v>
      </c>
      <c r="I59" s="171">
        <f t="shared" si="3"/>
        <v>156.81818181818181</v>
      </c>
    </row>
    <row r="60" spans="1:9" ht="16.2" thickBot="1">
      <c r="A60" s="178" t="s">
        <v>228</v>
      </c>
      <c r="B60" s="7" t="s">
        <v>229</v>
      </c>
      <c r="C60" s="8">
        <f t="shared" ref="C60:D60" si="59">SUM(C62+0)</f>
        <v>0</v>
      </c>
      <c r="D60" s="8">
        <f t="shared" si="59"/>
        <v>774</v>
      </c>
      <c r="E60" s="8">
        <f>E61+0</f>
        <v>0</v>
      </c>
      <c r="F60" s="8">
        <f>F61+0</f>
        <v>0</v>
      </c>
      <c r="G60" s="8">
        <f>SUM(G62+0)</f>
        <v>0</v>
      </c>
      <c r="H60" s="156" t="e">
        <f t="shared" ref="H60:H62" si="60">E60/C60*100</f>
        <v>#DIV/0!</v>
      </c>
      <c r="I60" s="182">
        <f t="shared" ref="I60:I62" si="61">E60/D60*100</f>
        <v>0</v>
      </c>
    </row>
    <row r="61" spans="1:9" ht="16.2" thickBot="1">
      <c r="A61" s="179">
        <v>3</v>
      </c>
      <c r="B61" s="9" t="s">
        <v>19</v>
      </c>
      <c r="C61" s="10">
        <f>C62+0</f>
        <v>0</v>
      </c>
      <c r="D61" s="10">
        <f>D62+0</f>
        <v>774</v>
      </c>
      <c r="E61" s="10">
        <f>E62+0</f>
        <v>0</v>
      </c>
      <c r="F61" s="10">
        <f>F62+0</f>
        <v>0</v>
      </c>
      <c r="G61" s="10">
        <v>0</v>
      </c>
      <c r="H61" s="140" t="e">
        <f t="shared" si="60"/>
        <v>#DIV/0!</v>
      </c>
      <c r="I61" s="180">
        <f t="shared" si="61"/>
        <v>0</v>
      </c>
    </row>
    <row r="62" spans="1:9" ht="16.2" thickBot="1">
      <c r="A62" s="181">
        <v>32</v>
      </c>
      <c r="B62" s="11" t="s">
        <v>20</v>
      </c>
      <c r="C62" s="12">
        <v>0</v>
      </c>
      <c r="D62" s="12">
        <v>774</v>
      </c>
      <c r="E62" s="12">
        <v>0</v>
      </c>
      <c r="F62" s="12">
        <v>0</v>
      </c>
      <c r="G62" s="155">
        <v>0</v>
      </c>
      <c r="H62" s="108" t="e">
        <f t="shared" si="60"/>
        <v>#DIV/0!</v>
      </c>
      <c r="I62" s="171">
        <f t="shared" si="61"/>
        <v>0</v>
      </c>
    </row>
    <row r="63" spans="1:9" ht="16.2" thickBot="1">
      <c r="A63" s="178" t="s">
        <v>24</v>
      </c>
      <c r="B63" s="7" t="s">
        <v>25</v>
      </c>
      <c r="C63" s="8">
        <f t="shared" ref="C63:G63" si="62">SUM(C65+0)</f>
        <v>4911.8</v>
      </c>
      <c r="D63" s="8">
        <f t="shared" si="62"/>
        <v>0</v>
      </c>
      <c r="E63" s="8">
        <f t="shared" si="62"/>
        <v>0</v>
      </c>
      <c r="F63" s="8">
        <f t="shared" si="62"/>
        <v>0</v>
      </c>
      <c r="G63" s="8">
        <f t="shared" si="62"/>
        <v>0</v>
      </c>
      <c r="H63" s="21">
        <f t="shared" si="1"/>
        <v>0</v>
      </c>
      <c r="I63" s="167" t="e">
        <f t="shared" si="3"/>
        <v>#DIV/0!</v>
      </c>
    </row>
    <row r="64" spans="1:9" ht="16.2" thickBot="1">
      <c r="A64" s="179">
        <v>3</v>
      </c>
      <c r="B64" s="9" t="s">
        <v>19</v>
      </c>
      <c r="C64" s="10">
        <f>SUM(C65+0)</f>
        <v>4911.8</v>
      </c>
      <c r="D64" s="10">
        <f t="shared" ref="D64:G64" si="63">SUM(D65+0)</f>
        <v>0</v>
      </c>
      <c r="E64" s="10">
        <f t="shared" si="63"/>
        <v>0</v>
      </c>
      <c r="F64" s="10">
        <f t="shared" si="63"/>
        <v>0</v>
      </c>
      <c r="G64" s="10">
        <f t="shared" si="63"/>
        <v>0</v>
      </c>
      <c r="H64" s="140">
        <f t="shared" si="1"/>
        <v>0</v>
      </c>
      <c r="I64" s="180" t="e">
        <f t="shared" si="3"/>
        <v>#DIV/0!</v>
      </c>
    </row>
    <row r="65" spans="1:9" ht="16.2" thickBot="1">
      <c r="A65" s="181">
        <v>31</v>
      </c>
      <c r="B65" s="11" t="s">
        <v>23</v>
      </c>
      <c r="C65" s="12">
        <v>4911.8</v>
      </c>
      <c r="D65" s="12">
        <v>0</v>
      </c>
      <c r="E65" s="12">
        <v>0</v>
      </c>
      <c r="F65" s="12">
        <v>0</v>
      </c>
      <c r="G65" s="12">
        <v>0</v>
      </c>
      <c r="H65" s="108">
        <f t="shared" si="1"/>
        <v>0</v>
      </c>
      <c r="I65" s="171" t="e">
        <f t="shared" si="3"/>
        <v>#DIV/0!</v>
      </c>
    </row>
    <row r="66" spans="1:9" ht="16.2" thickBot="1">
      <c r="A66" s="178" t="s">
        <v>26</v>
      </c>
      <c r="B66" s="7" t="s">
        <v>231</v>
      </c>
      <c r="C66" s="8">
        <f>C67+0</f>
        <v>5925.19</v>
      </c>
      <c r="D66" s="8">
        <f>D67+0</f>
        <v>21561.23</v>
      </c>
      <c r="E66" s="8">
        <f>E67+0</f>
        <v>18867.36</v>
      </c>
      <c r="F66" s="8">
        <f t="shared" ref="F66:G66" si="64">F67+0</f>
        <v>13207.15</v>
      </c>
      <c r="G66" s="8">
        <f t="shared" si="64"/>
        <v>0</v>
      </c>
      <c r="H66" s="21">
        <f t="shared" si="1"/>
        <v>318.42624455924624</v>
      </c>
      <c r="I66" s="167">
        <f t="shared" si="3"/>
        <v>87.505953973868841</v>
      </c>
    </row>
    <row r="67" spans="1:9" ht="16.2" thickBot="1">
      <c r="A67" s="183">
        <v>3</v>
      </c>
      <c r="B67" s="9" t="s">
        <v>19</v>
      </c>
      <c r="C67" s="10">
        <f>C68+C69</f>
        <v>5925.19</v>
      </c>
      <c r="D67" s="10">
        <f>D68+D69</f>
        <v>21561.23</v>
      </c>
      <c r="E67" s="10">
        <f>E68+E69</f>
        <v>18867.36</v>
      </c>
      <c r="F67" s="10">
        <f t="shared" ref="F67:G67" si="65">F68+F69</f>
        <v>13207.15</v>
      </c>
      <c r="G67" s="10">
        <f t="shared" si="65"/>
        <v>0</v>
      </c>
      <c r="H67" s="140">
        <f t="shared" si="1"/>
        <v>318.42624455924624</v>
      </c>
      <c r="I67" s="180">
        <f t="shared" si="3"/>
        <v>87.505953973868841</v>
      </c>
    </row>
    <row r="68" spans="1:9" ht="16.2" thickBot="1">
      <c r="A68" s="181">
        <v>31</v>
      </c>
      <c r="B68" s="11" t="s">
        <v>23</v>
      </c>
      <c r="C68" s="13">
        <v>5803.48</v>
      </c>
      <c r="D68" s="13">
        <v>20592.2</v>
      </c>
      <c r="E68" s="13">
        <v>17723.34</v>
      </c>
      <c r="F68" s="13">
        <v>12406.34</v>
      </c>
      <c r="G68" s="13">
        <v>0</v>
      </c>
      <c r="H68" s="108">
        <f t="shared" si="1"/>
        <v>305.39159263062857</v>
      </c>
      <c r="I68" s="171">
        <f t="shared" si="3"/>
        <v>86.068220005633194</v>
      </c>
    </row>
    <row r="69" spans="1:9" ht="16.2" thickBot="1">
      <c r="A69" s="181">
        <v>32</v>
      </c>
      <c r="B69" s="11" t="s">
        <v>20</v>
      </c>
      <c r="C69" s="12">
        <v>121.71</v>
      </c>
      <c r="D69" s="12">
        <v>969.03</v>
      </c>
      <c r="E69" s="12">
        <v>1144.02</v>
      </c>
      <c r="F69" s="12">
        <v>800.81</v>
      </c>
      <c r="G69" s="12">
        <v>0</v>
      </c>
      <c r="H69" s="108">
        <f t="shared" si="1"/>
        <v>939.95563224057184</v>
      </c>
      <c r="I69" s="171">
        <f t="shared" si="3"/>
        <v>118.05826445001703</v>
      </c>
    </row>
    <row r="70" spans="1:9" ht="16.2" thickBot="1">
      <c r="A70" s="176" t="s">
        <v>27</v>
      </c>
      <c r="B70" s="5" t="s">
        <v>28</v>
      </c>
      <c r="C70" s="6">
        <f>SUM(C71+C74)</f>
        <v>1935</v>
      </c>
      <c r="D70" s="6">
        <f>SUM(D71+D74)</f>
        <v>0</v>
      </c>
      <c r="E70" s="6">
        <v>0</v>
      </c>
      <c r="F70" s="6">
        <v>0</v>
      </c>
      <c r="G70" s="6">
        <v>0</v>
      </c>
      <c r="H70" s="22">
        <f t="shared" si="1"/>
        <v>0</v>
      </c>
      <c r="I70" s="168" t="e">
        <f t="shared" si="3"/>
        <v>#DIV/0!</v>
      </c>
    </row>
    <row r="71" spans="1:9" ht="16.2" thickBot="1">
      <c r="A71" s="178" t="s">
        <v>29</v>
      </c>
      <c r="B71" s="7" t="s">
        <v>30</v>
      </c>
      <c r="C71" s="8">
        <f>C72+0</f>
        <v>1935</v>
      </c>
      <c r="D71" s="8">
        <f>SUM(D72+0)</f>
        <v>0</v>
      </c>
      <c r="E71" s="8">
        <v>0</v>
      </c>
      <c r="F71" s="8">
        <v>0</v>
      </c>
      <c r="G71" s="8">
        <v>0</v>
      </c>
      <c r="H71" s="21">
        <f t="shared" si="1"/>
        <v>0</v>
      </c>
      <c r="I71" s="167" t="e">
        <f t="shared" si="3"/>
        <v>#DIV/0!</v>
      </c>
    </row>
    <row r="72" spans="1:9" ht="16.2" thickBot="1">
      <c r="A72" s="179">
        <v>3</v>
      </c>
      <c r="B72" s="9" t="s">
        <v>19</v>
      </c>
      <c r="C72" s="10">
        <f>C73+0</f>
        <v>1935</v>
      </c>
      <c r="D72" s="10">
        <f>D73+0</f>
        <v>0</v>
      </c>
      <c r="E72" s="10">
        <f>E73+0</f>
        <v>0</v>
      </c>
      <c r="F72" s="10">
        <f t="shared" ref="F72:G72" si="66">F73+0</f>
        <v>0</v>
      </c>
      <c r="G72" s="10">
        <f t="shared" si="66"/>
        <v>0</v>
      </c>
      <c r="H72" s="140">
        <f t="shared" si="1"/>
        <v>0</v>
      </c>
      <c r="I72" s="180" t="e">
        <f t="shared" si="3"/>
        <v>#DIV/0!</v>
      </c>
    </row>
    <row r="73" spans="1:9" ht="16.2" thickBot="1">
      <c r="A73" s="181">
        <v>32</v>
      </c>
      <c r="B73" s="11" t="s">
        <v>20</v>
      </c>
      <c r="C73" s="12">
        <v>1935</v>
      </c>
      <c r="D73" s="12">
        <v>0</v>
      </c>
      <c r="E73" s="12">
        <v>0</v>
      </c>
      <c r="F73" s="12">
        <v>0</v>
      </c>
      <c r="G73" s="12">
        <v>0</v>
      </c>
      <c r="H73" s="108">
        <f t="shared" si="1"/>
        <v>0</v>
      </c>
      <c r="I73" s="171" t="e">
        <f t="shared" si="3"/>
        <v>#DIV/0!</v>
      </c>
    </row>
    <row r="74" spans="1:9" ht="16.2" thickBot="1">
      <c r="A74" s="178" t="s">
        <v>31</v>
      </c>
      <c r="B74" s="7" t="s">
        <v>32</v>
      </c>
      <c r="C74" s="8">
        <f>C76+C78</f>
        <v>0</v>
      </c>
      <c r="D74" s="8">
        <v>0</v>
      </c>
      <c r="E74" s="8">
        <v>0</v>
      </c>
      <c r="F74" s="8">
        <v>0</v>
      </c>
      <c r="G74" s="8">
        <v>0</v>
      </c>
      <c r="H74" s="21" t="e">
        <f t="shared" si="1"/>
        <v>#DIV/0!</v>
      </c>
      <c r="I74" s="167" t="e">
        <f t="shared" si="3"/>
        <v>#DIV/0!</v>
      </c>
    </row>
    <row r="75" spans="1:9" ht="16.2" thickBot="1">
      <c r="A75" s="179">
        <v>3</v>
      </c>
      <c r="B75" s="9" t="s">
        <v>19</v>
      </c>
      <c r="C75" s="10">
        <f>SUM(C76+0)</f>
        <v>0</v>
      </c>
      <c r="D75" s="10">
        <v>0</v>
      </c>
      <c r="E75" s="10">
        <v>0</v>
      </c>
      <c r="F75" s="10">
        <v>0</v>
      </c>
      <c r="G75" s="10">
        <v>0</v>
      </c>
      <c r="H75" s="140" t="e">
        <f t="shared" si="1"/>
        <v>#DIV/0!</v>
      </c>
      <c r="I75" s="180" t="e">
        <f t="shared" si="3"/>
        <v>#DIV/0!</v>
      </c>
    </row>
    <row r="76" spans="1:9" ht="16.2" thickBot="1">
      <c r="A76" s="181">
        <v>32</v>
      </c>
      <c r="B76" s="11" t="s">
        <v>20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08" t="e">
        <f t="shared" si="1"/>
        <v>#DIV/0!</v>
      </c>
      <c r="I76" s="171" t="e">
        <f t="shared" si="3"/>
        <v>#DIV/0!</v>
      </c>
    </row>
    <row r="77" spans="1:9" ht="16.2" thickBot="1">
      <c r="A77" s="184">
        <v>4</v>
      </c>
      <c r="B77" s="14" t="s">
        <v>33</v>
      </c>
      <c r="C77" s="10">
        <f>SUM(C78+0)</f>
        <v>0</v>
      </c>
      <c r="D77" s="10">
        <v>0</v>
      </c>
      <c r="E77" s="10">
        <v>0</v>
      </c>
      <c r="F77" s="10">
        <v>0</v>
      </c>
      <c r="G77" s="10">
        <v>0</v>
      </c>
      <c r="H77" s="140" t="e">
        <f t="shared" si="1"/>
        <v>#DIV/0!</v>
      </c>
      <c r="I77" s="180" t="e">
        <f t="shared" si="3"/>
        <v>#DIV/0!</v>
      </c>
    </row>
    <row r="78" spans="1:9" ht="16.2" thickBot="1">
      <c r="A78" s="181">
        <v>42</v>
      </c>
      <c r="B78" s="11" t="s">
        <v>34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08" t="e">
        <f t="shared" si="1"/>
        <v>#DIV/0!</v>
      </c>
      <c r="I78" s="171" t="e">
        <f t="shared" si="3"/>
        <v>#DIV/0!</v>
      </c>
    </row>
    <row r="79" spans="1:9" ht="16.2" thickBot="1">
      <c r="A79" s="204" t="s">
        <v>239</v>
      </c>
      <c r="B79" s="205" t="s">
        <v>13</v>
      </c>
      <c r="C79" s="4">
        <f t="shared" ref="C79:D79" si="67">C80+0</f>
        <v>0</v>
      </c>
      <c r="D79" s="4">
        <f t="shared" si="67"/>
        <v>0</v>
      </c>
      <c r="E79" s="4">
        <f>E80+0</f>
        <v>8054.2699999999995</v>
      </c>
      <c r="F79" s="4">
        <f t="shared" ref="F79:G79" si="68">F80+0</f>
        <v>0</v>
      </c>
      <c r="G79" s="4">
        <f t="shared" si="68"/>
        <v>0</v>
      </c>
      <c r="H79" s="22" t="e">
        <f t="shared" ref="H79:H80" si="69">E79/C79*100</f>
        <v>#DIV/0!</v>
      </c>
      <c r="I79" s="168" t="e">
        <f t="shared" ref="I79:I80" si="70">E79/D79*100</f>
        <v>#DIV/0!</v>
      </c>
    </row>
    <row r="80" spans="1:9" ht="16.2" thickBot="1">
      <c r="A80" s="204" t="s">
        <v>15</v>
      </c>
      <c r="B80" s="205" t="s">
        <v>16</v>
      </c>
      <c r="C80" s="4">
        <f t="shared" ref="C80:D80" si="71">C81+0</f>
        <v>0</v>
      </c>
      <c r="D80" s="4">
        <f t="shared" si="71"/>
        <v>0</v>
      </c>
      <c r="E80" s="4">
        <f>E81+0</f>
        <v>8054.2699999999995</v>
      </c>
      <c r="F80" s="4">
        <f t="shared" ref="F80:G80" si="72">F81+0</f>
        <v>0</v>
      </c>
      <c r="G80" s="4">
        <f t="shared" si="72"/>
        <v>0</v>
      </c>
      <c r="H80" s="22" t="e">
        <f t="shared" si="69"/>
        <v>#DIV/0!</v>
      </c>
      <c r="I80" s="168" t="e">
        <f t="shared" si="70"/>
        <v>#DIV/0!</v>
      </c>
    </row>
    <row r="81" spans="1:9" ht="16.2" thickBot="1">
      <c r="A81" s="207" t="s">
        <v>26</v>
      </c>
      <c r="B81" s="208" t="s">
        <v>231</v>
      </c>
      <c r="C81" s="209">
        <f t="shared" ref="C81:D81" si="73">C82+0</f>
        <v>0</v>
      </c>
      <c r="D81" s="209">
        <f t="shared" si="73"/>
        <v>0</v>
      </c>
      <c r="E81" s="209">
        <f>E82+0</f>
        <v>8054.2699999999995</v>
      </c>
      <c r="F81" s="209">
        <f>F82+0</f>
        <v>0</v>
      </c>
      <c r="G81" s="209">
        <f>G82+0</f>
        <v>0</v>
      </c>
      <c r="H81" s="21">
        <v>318.42624455924624</v>
      </c>
      <c r="I81" s="167">
        <v>87.505953973868841</v>
      </c>
    </row>
    <row r="82" spans="1:9" ht="16.2" thickBot="1">
      <c r="A82" s="206">
        <v>3</v>
      </c>
      <c r="B82" s="14" t="s">
        <v>19</v>
      </c>
      <c r="C82" s="10">
        <f t="shared" ref="C82:D82" si="74">SUM(C83:C84)</f>
        <v>0</v>
      </c>
      <c r="D82" s="10">
        <f t="shared" si="74"/>
        <v>0</v>
      </c>
      <c r="E82" s="10">
        <f>SUM(E83:E84)</f>
        <v>8054.2699999999995</v>
      </c>
      <c r="F82" s="10">
        <f>SUM(F83:F84)</f>
        <v>0</v>
      </c>
      <c r="G82" s="10">
        <f>SUM(G83:G84)</f>
        <v>0</v>
      </c>
      <c r="H82" s="140">
        <v>318.42624455924624</v>
      </c>
      <c r="I82" s="180">
        <v>87.505953973868841</v>
      </c>
    </row>
    <row r="83" spans="1:9" ht="16.2" thickBot="1">
      <c r="A83" s="181">
        <v>31</v>
      </c>
      <c r="B83" s="11" t="s">
        <v>23</v>
      </c>
      <c r="C83" s="12">
        <v>0</v>
      </c>
      <c r="D83" s="12">
        <v>0</v>
      </c>
      <c r="E83" s="12">
        <v>7565.9</v>
      </c>
      <c r="F83" s="12">
        <v>0</v>
      </c>
      <c r="G83" s="12">
        <v>0</v>
      </c>
      <c r="H83" s="108">
        <v>305.39159263062857</v>
      </c>
      <c r="I83" s="171">
        <v>86.068220005633194</v>
      </c>
    </row>
    <row r="84" spans="1:9" ht="16.2" thickBot="1">
      <c r="A84" s="181">
        <v>32</v>
      </c>
      <c r="B84" s="11" t="s">
        <v>20</v>
      </c>
      <c r="C84" s="12">
        <v>0</v>
      </c>
      <c r="D84" s="12">
        <v>0</v>
      </c>
      <c r="E84" s="12">
        <v>488.37</v>
      </c>
      <c r="F84" s="12">
        <v>0</v>
      </c>
      <c r="G84" s="12">
        <v>0</v>
      </c>
      <c r="H84" s="108">
        <v>939.95563224057184</v>
      </c>
      <c r="I84" s="171">
        <v>118.05826445001703</v>
      </c>
    </row>
    <row r="85" spans="1:9" ht="16.2" thickBot="1">
      <c r="A85" s="185" t="s">
        <v>35</v>
      </c>
      <c r="B85" s="152" t="s">
        <v>36</v>
      </c>
      <c r="C85" s="153">
        <f>SUM(C87+C93)</f>
        <v>108.18</v>
      </c>
      <c r="D85" s="153">
        <f>D87+0</f>
        <v>2510</v>
      </c>
      <c r="E85" s="153">
        <f>SUM(E87+E93)</f>
        <v>2510</v>
      </c>
      <c r="F85" s="153">
        <f t="shared" ref="F85:G85" si="75">SUM(F87+F93)</f>
        <v>2510</v>
      </c>
      <c r="G85" s="153">
        <f t="shared" si="75"/>
        <v>2510</v>
      </c>
      <c r="H85" s="154">
        <f t="shared" si="1"/>
        <v>2320.2070623035679</v>
      </c>
      <c r="I85" s="186">
        <f t="shared" si="3"/>
        <v>100</v>
      </c>
    </row>
    <row r="86" spans="1:9" ht="16.2" thickBot="1">
      <c r="A86" s="187">
        <v>39</v>
      </c>
      <c r="B86" s="152" t="s">
        <v>42</v>
      </c>
      <c r="C86" s="153">
        <f>C12+0</f>
        <v>0</v>
      </c>
      <c r="D86" s="153">
        <f>D12+0</f>
        <v>278.52999999999997</v>
      </c>
      <c r="E86" s="153">
        <f>E12+0</f>
        <v>0</v>
      </c>
      <c r="F86" s="153">
        <f>F12+0</f>
        <v>0</v>
      </c>
      <c r="G86" s="153">
        <f>G12+0</f>
        <v>0</v>
      </c>
      <c r="H86" s="154" t="e">
        <f t="shared" ref="H86" si="76">E86/C86*100</f>
        <v>#DIV/0!</v>
      </c>
      <c r="I86" s="186">
        <f t="shared" ref="I86" si="77">E86/D86*100</f>
        <v>0</v>
      </c>
    </row>
    <row r="87" spans="1:9" ht="16.2" thickBot="1">
      <c r="A87" s="176" t="s">
        <v>37</v>
      </c>
      <c r="B87" s="3" t="s">
        <v>36</v>
      </c>
      <c r="C87" s="4">
        <f>SUM(C88+0)</f>
        <v>108.18</v>
      </c>
      <c r="D87" s="4">
        <f>SUM(D88+0)</f>
        <v>2510</v>
      </c>
      <c r="E87" s="4">
        <f>SUM(E88+0)</f>
        <v>2510</v>
      </c>
      <c r="F87" s="4">
        <f t="shared" ref="F87:G87" si="78">SUM(F88+0)</f>
        <v>2510</v>
      </c>
      <c r="G87" s="4">
        <f t="shared" si="78"/>
        <v>2510</v>
      </c>
      <c r="H87" s="22">
        <f t="shared" si="1"/>
        <v>2320.2070623035679</v>
      </c>
      <c r="I87" s="168">
        <f t="shared" si="3"/>
        <v>100</v>
      </c>
    </row>
    <row r="88" spans="1:9" ht="16.2" thickBot="1">
      <c r="A88" s="176" t="s">
        <v>27</v>
      </c>
      <c r="B88" s="5" t="s">
        <v>28</v>
      </c>
      <c r="C88" s="6">
        <f t="shared" ref="C88:G89" si="79">SUM(C89+0)</f>
        <v>108.18</v>
      </c>
      <c r="D88" s="6">
        <f t="shared" si="79"/>
        <v>2510</v>
      </c>
      <c r="E88" s="6">
        <f t="shared" si="79"/>
        <v>2510</v>
      </c>
      <c r="F88" s="6">
        <f t="shared" si="79"/>
        <v>2510</v>
      </c>
      <c r="G88" s="6">
        <f t="shared" si="79"/>
        <v>2510</v>
      </c>
      <c r="H88" s="22">
        <f t="shared" si="1"/>
        <v>2320.2070623035679</v>
      </c>
      <c r="I88" s="168">
        <f t="shared" si="3"/>
        <v>100</v>
      </c>
    </row>
    <row r="89" spans="1:9" ht="16.2" thickBot="1">
      <c r="A89" s="178" t="s">
        <v>38</v>
      </c>
      <c r="B89" s="7" t="s">
        <v>39</v>
      </c>
      <c r="C89" s="8">
        <f t="shared" si="79"/>
        <v>108.18</v>
      </c>
      <c r="D89" s="8">
        <f t="shared" si="79"/>
        <v>2510</v>
      </c>
      <c r="E89" s="8">
        <f t="shared" si="79"/>
        <v>2510</v>
      </c>
      <c r="F89" s="8">
        <f t="shared" si="79"/>
        <v>2510</v>
      </c>
      <c r="G89" s="8">
        <f t="shared" si="79"/>
        <v>2510</v>
      </c>
      <c r="H89" s="21">
        <f t="shared" si="1"/>
        <v>2320.2070623035679</v>
      </c>
      <c r="I89" s="167">
        <f t="shared" si="3"/>
        <v>100</v>
      </c>
    </row>
    <row r="90" spans="1:9" ht="16.2" thickBot="1">
      <c r="A90" s="179">
        <v>3</v>
      </c>
      <c r="B90" s="9" t="s">
        <v>19</v>
      </c>
      <c r="C90" s="15">
        <f>SUM(C91+C92)</f>
        <v>108.18</v>
      </c>
      <c r="D90" s="15">
        <f>SUM(D91+D92)</f>
        <v>2510</v>
      </c>
      <c r="E90" s="15">
        <f>SUM(E91+E92)</f>
        <v>2510</v>
      </c>
      <c r="F90" s="15">
        <f t="shared" ref="F90:G90" si="80">SUM(F91+F92)</f>
        <v>2510</v>
      </c>
      <c r="G90" s="15">
        <f t="shared" si="80"/>
        <v>2510</v>
      </c>
      <c r="H90" s="140">
        <f t="shared" si="1"/>
        <v>2320.2070623035679</v>
      </c>
      <c r="I90" s="180">
        <f t="shared" si="3"/>
        <v>100</v>
      </c>
    </row>
    <row r="91" spans="1:9" ht="16.2" thickBot="1">
      <c r="A91" s="188">
        <v>32</v>
      </c>
      <c r="B91" s="16" t="s">
        <v>20</v>
      </c>
      <c r="C91" s="17">
        <v>108.18</v>
      </c>
      <c r="D91" s="17">
        <v>2500</v>
      </c>
      <c r="E91" s="17">
        <v>2500</v>
      </c>
      <c r="F91" s="17">
        <v>2500</v>
      </c>
      <c r="G91" s="17">
        <v>2500</v>
      </c>
      <c r="H91" s="108">
        <f t="shared" si="1"/>
        <v>2310.9632094657049</v>
      </c>
      <c r="I91" s="171">
        <f t="shared" si="3"/>
        <v>100</v>
      </c>
    </row>
    <row r="92" spans="1:9" ht="16.2" thickBot="1">
      <c r="A92" s="188">
        <v>34</v>
      </c>
      <c r="B92" s="16" t="s">
        <v>40</v>
      </c>
      <c r="C92" s="12">
        <v>0</v>
      </c>
      <c r="D92" s="12">
        <v>10</v>
      </c>
      <c r="E92" s="12">
        <v>10</v>
      </c>
      <c r="F92" s="12">
        <v>10</v>
      </c>
      <c r="G92" s="12">
        <v>10</v>
      </c>
      <c r="H92" s="108" t="e">
        <f t="shared" si="1"/>
        <v>#DIV/0!</v>
      </c>
      <c r="I92" s="171">
        <f t="shared" si="3"/>
        <v>100</v>
      </c>
    </row>
    <row r="93" spans="1:9" ht="16.2" thickBot="1">
      <c r="A93" s="176" t="s">
        <v>41</v>
      </c>
      <c r="B93" s="3" t="s">
        <v>42</v>
      </c>
      <c r="C93" s="4">
        <f>SUM(C94+0)</f>
        <v>0</v>
      </c>
      <c r="D93" s="4">
        <f>SUM(D94+0)</f>
        <v>278.52999999999997</v>
      </c>
      <c r="E93" s="4">
        <v>0</v>
      </c>
      <c r="F93" s="4">
        <f t="shared" ref="F93:G93" si="81">SUM(F94+0)</f>
        <v>0</v>
      </c>
      <c r="G93" s="4">
        <f t="shared" si="81"/>
        <v>0</v>
      </c>
      <c r="H93" s="22" t="e">
        <f t="shared" si="1"/>
        <v>#DIV/0!</v>
      </c>
      <c r="I93" s="168">
        <f t="shared" si="3"/>
        <v>0</v>
      </c>
    </row>
    <row r="94" spans="1:9" ht="16.2" thickBot="1">
      <c r="A94" s="176" t="s">
        <v>27</v>
      </c>
      <c r="B94" s="5" t="s">
        <v>28</v>
      </c>
      <c r="C94" s="6">
        <f t="shared" ref="C94:G96" si="82">SUM(C95+0)</f>
        <v>0</v>
      </c>
      <c r="D94" s="6">
        <f t="shared" si="82"/>
        <v>278.52999999999997</v>
      </c>
      <c r="E94" s="6">
        <f t="shared" si="82"/>
        <v>0</v>
      </c>
      <c r="F94" s="6">
        <f t="shared" si="82"/>
        <v>0</v>
      </c>
      <c r="G94" s="6">
        <f t="shared" si="82"/>
        <v>0</v>
      </c>
      <c r="H94" s="22" t="e">
        <f t="shared" si="1"/>
        <v>#DIV/0!</v>
      </c>
      <c r="I94" s="168">
        <f t="shared" si="3"/>
        <v>0</v>
      </c>
    </row>
    <row r="95" spans="1:9" ht="16.2" thickBot="1">
      <c r="A95" s="178" t="s">
        <v>38</v>
      </c>
      <c r="B95" s="7" t="s">
        <v>39</v>
      </c>
      <c r="C95" s="8">
        <f t="shared" si="82"/>
        <v>0</v>
      </c>
      <c r="D95" s="8">
        <f t="shared" si="82"/>
        <v>278.52999999999997</v>
      </c>
      <c r="E95" s="8">
        <f t="shared" si="82"/>
        <v>0</v>
      </c>
      <c r="F95" s="8">
        <f t="shared" si="82"/>
        <v>0</v>
      </c>
      <c r="G95" s="8">
        <f t="shared" si="82"/>
        <v>0</v>
      </c>
      <c r="H95" s="21" t="e">
        <f t="shared" si="1"/>
        <v>#DIV/0!</v>
      </c>
      <c r="I95" s="167">
        <f t="shared" si="3"/>
        <v>0</v>
      </c>
    </row>
    <row r="96" spans="1:9" ht="16.2" thickBot="1">
      <c r="A96" s="179">
        <v>3</v>
      </c>
      <c r="B96" s="9" t="s">
        <v>19</v>
      </c>
      <c r="C96" s="15">
        <f>SUM(C97+0)</f>
        <v>0</v>
      </c>
      <c r="D96" s="15">
        <f>SUM(D97+0)</f>
        <v>278.52999999999997</v>
      </c>
      <c r="E96" s="15">
        <f>SUM(E97+0)</f>
        <v>0</v>
      </c>
      <c r="F96" s="15">
        <f t="shared" si="82"/>
        <v>0</v>
      </c>
      <c r="G96" s="15">
        <f t="shared" si="82"/>
        <v>0</v>
      </c>
      <c r="H96" s="140" t="e">
        <f t="shared" si="1"/>
        <v>#DIV/0!</v>
      </c>
      <c r="I96" s="180">
        <f t="shared" si="3"/>
        <v>0</v>
      </c>
    </row>
    <row r="97" spans="1:9" ht="16.2" thickBot="1">
      <c r="A97" s="181">
        <v>32</v>
      </c>
      <c r="B97" s="11" t="s">
        <v>20</v>
      </c>
      <c r="C97" s="12">
        <v>0</v>
      </c>
      <c r="D97" s="12">
        <v>278.52999999999997</v>
      </c>
      <c r="E97" s="12">
        <v>0</v>
      </c>
      <c r="F97" s="12">
        <v>0</v>
      </c>
      <c r="G97" s="12">
        <v>0</v>
      </c>
      <c r="H97" s="108" t="e">
        <f t="shared" si="1"/>
        <v>#DIV/0!</v>
      </c>
      <c r="I97" s="171">
        <f t="shared" si="3"/>
        <v>0</v>
      </c>
    </row>
    <row r="98" spans="1:9" ht="16.2" thickBot="1">
      <c r="A98" s="187" t="s">
        <v>43</v>
      </c>
      <c r="B98" s="152" t="s">
        <v>44</v>
      </c>
      <c r="C98" s="153">
        <f>SUM(C100+C105+C110+C126+C131)</f>
        <v>64394.19</v>
      </c>
      <c r="D98" s="153">
        <f>SUM(D100+D110+D126+D131)</f>
        <v>70626.24000000002</v>
      </c>
      <c r="E98" s="153">
        <f>SUM(E100+E110+E126+E131)</f>
        <v>67135</v>
      </c>
      <c r="F98" s="153">
        <f>SUM(F100+F110+F126+F131)</f>
        <v>67135</v>
      </c>
      <c r="G98" s="153">
        <f>SUM(G100+G110+G126+G131)</f>
        <v>67135</v>
      </c>
      <c r="H98" s="154">
        <f t="shared" si="1"/>
        <v>104.2563001413637</v>
      </c>
      <c r="I98" s="186">
        <f t="shared" si="3"/>
        <v>95.05673811886345</v>
      </c>
    </row>
    <row r="99" spans="1:9" ht="16.2" thickBot="1">
      <c r="A99" s="189">
        <v>49</v>
      </c>
      <c r="B99" s="152" t="s">
        <v>47</v>
      </c>
      <c r="C99" s="153">
        <f>C15+0</f>
        <v>488</v>
      </c>
      <c r="D99" s="153">
        <f>D15+0</f>
        <v>252.49</v>
      </c>
      <c r="E99" s="153">
        <f>E15+0</f>
        <v>0</v>
      </c>
      <c r="F99" s="153">
        <f>F15+0</f>
        <v>0</v>
      </c>
      <c r="G99" s="153">
        <f>G15+0</f>
        <v>0</v>
      </c>
      <c r="H99" s="154">
        <f t="shared" ref="H99" si="83">E99/C99*100</f>
        <v>0</v>
      </c>
      <c r="I99" s="186">
        <f t="shared" ref="I99" si="84">E99/D99*100</f>
        <v>0</v>
      </c>
    </row>
    <row r="100" spans="1:9" ht="16.2" thickBot="1">
      <c r="A100" s="176" t="s">
        <v>45</v>
      </c>
      <c r="B100" s="3" t="s">
        <v>44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22" t="e">
        <f t="shared" si="1"/>
        <v>#DIV/0!</v>
      </c>
      <c r="I100" s="168" t="e">
        <f t="shared" si="3"/>
        <v>#DIV/0!</v>
      </c>
    </row>
    <row r="101" spans="1:9" ht="16.2" thickBot="1">
      <c r="A101" s="184">
        <v>4</v>
      </c>
      <c r="B101" s="14" t="s">
        <v>33</v>
      </c>
      <c r="C101" s="10">
        <f>SUM(C102+0)</f>
        <v>0</v>
      </c>
      <c r="D101" s="10">
        <v>0</v>
      </c>
      <c r="E101" s="10">
        <v>0</v>
      </c>
      <c r="F101" s="10">
        <v>0</v>
      </c>
      <c r="G101" s="10">
        <v>0</v>
      </c>
      <c r="H101" s="140" t="e">
        <f t="shared" ref="H101:H102" si="85">E101/C101*100</f>
        <v>#DIV/0!</v>
      </c>
      <c r="I101" s="180" t="e">
        <f t="shared" ref="I101:I102" si="86">E101/D101*100</f>
        <v>#DIV/0!</v>
      </c>
    </row>
    <row r="102" spans="1:9" ht="16.2" thickBot="1">
      <c r="A102" s="181">
        <v>42</v>
      </c>
      <c r="B102" s="11" t="s">
        <v>34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08" t="e">
        <f t="shared" si="85"/>
        <v>#DIV/0!</v>
      </c>
      <c r="I102" s="171" t="e">
        <f t="shared" si="86"/>
        <v>#DIV/0!</v>
      </c>
    </row>
    <row r="103" spans="1:9" ht="16.2" thickBot="1">
      <c r="A103" s="176" t="s">
        <v>46</v>
      </c>
      <c r="B103" s="3" t="s">
        <v>47</v>
      </c>
      <c r="C103" s="4">
        <f>SUM(C104+0)</f>
        <v>0</v>
      </c>
      <c r="D103" s="4">
        <v>0</v>
      </c>
      <c r="E103" s="4">
        <v>0</v>
      </c>
      <c r="F103" s="4">
        <v>0</v>
      </c>
      <c r="G103" s="4">
        <v>0</v>
      </c>
      <c r="H103" s="22" t="e">
        <f t="shared" si="1"/>
        <v>#DIV/0!</v>
      </c>
      <c r="I103" s="168" t="e">
        <f t="shared" si="3"/>
        <v>#DIV/0!</v>
      </c>
    </row>
    <row r="104" spans="1:9" ht="16.2" thickBot="1">
      <c r="A104" s="176" t="s">
        <v>27</v>
      </c>
      <c r="B104" s="5" t="s">
        <v>28</v>
      </c>
      <c r="C104" s="6">
        <f>SUM(C105+0)</f>
        <v>0</v>
      </c>
      <c r="D104" s="6">
        <v>0</v>
      </c>
      <c r="E104" s="6">
        <v>0</v>
      </c>
      <c r="F104" s="6">
        <v>0</v>
      </c>
      <c r="G104" s="6">
        <v>0</v>
      </c>
      <c r="H104" s="22" t="e">
        <f t="shared" si="1"/>
        <v>#DIV/0!</v>
      </c>
      <c r="I104" s="168" t="e">
        <f t="shared" si="3"/>
        <v>#DIV/0!</v>
      </c>
    </row>
    <row r="105" spans="1:9" ht="16.2" thickBot="1">
      <c r="A105" s="178" t="s">
        <v>31</v>
      </c>
      <c r="B105" s="7" t="s">
        <v>32</v>
      </c>
      <c r="C105" s="8">
        <f>C107+C109</f>
        <v>0</v>
      </c>
      <c r="D105" s="8">
        <v>0</v>
      </c>
      <c r="E105" s="8">
        <v>0</v>
      </c>
      <c r="F105" s="8">
        <v>0</v>
      </c>
      <c r="G105" s="8">
        <v>0</v>
      </c>
      <c r="H105" s="21" t="e">
        <f t="shared" si="1"/>
        <v>#DIV/0!</v>
      </c>
      <c r="I105" s="167" t="e">
        <f t="shared" si="3"/>
        <v>#DIV/0!</v>
      </c>
    </row>
    <row r="106" spans="1:9" ht="16.2" thickBot="1">
      <c r="A106" s="179">
        <v>3</v>
      </c>
      <c r="B106" s="9" t="s">
        <v>19</v>
      </c>
      <c r="C106" s="10">
        <f>SUM(C107+0)</f>
        <v>0</v>
      </c>
      <c r="D106" s="10">
        <v>0</v>
      </c>
      <c r="E106" s="10">
        <v>0</v>
      </c>
      <c r="F106" s="10">
        <v>0</v>
      </c>
      <c r="G106" s="10">
        <v>0</v>
      </c>
      <c r="H106" s="140" t="e">
        <f t="shared" si="1"/>
        <v>#DIV/0!</v>
      </c>
      <c r="I106" s="180" t="e">
        <f t="shared" si="3"/>
        <v>#DIV/0!</v>
      </c>
    </row>
    <row r="107" spans="1:9" ht="16.2" thickBot="1">
      <c r="A107" s="181">
        <v>32</v>
      </c>
      <c r="B107" s="11" t="s">
        <v>20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08" t="e">
        <f t="shared" si="1"/>
        <v>#DIV/0!</v>
      </c>
      <c r="I107" s="171" t="e">
        <f t="shared" si="3"/>
        <v>#DIV/0!</v>
      </c>
    </row>
    <row r="108" spans="1:9" ht="16.2" thickBot="1">
      <c r="A108" s="184">
        <v>4</v>
      </c>
      <c r="B108" s="14" t="s">
        <v>33</v>
      </c>
      <c r="C108" s="10">
        <f>SUM(C109+0)</f>
        <v>0</v>
      </c>
      <c r="D108" s="10">
        <v>0</v>
      </c>
      <c r="E108" s="10">
        <v>0</v>
      </c>
      <c r="F108" s="10">
        <v>0</v>
      </c>
      <c r="G108" s="10">
        <v>0</v>
      </c>
      <c r="H108" s="140" t="e">
        <f t="shared" si="1"/>
        <v>#DIV/0!</v>
      </c>
      <c r="I108" s="180" t="e">
        <f t="shared" si="3"/>
        <v>#DIV/0!</v>
      </c>
    </row>
    <row r="109" spans="1:9" ht="16.2" thickBot="1">
      <c r="A109" s="181">
        <v>42</v>
      </c>
      <c r="B109" s="11" t="s">
        <v>34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08" t="e">
        <f t="shared" si="1"/>
        <v>#DIV/0!</v>
      </c>
      <c r="I109" s="171" t="e">
        <f t="shared" si="3"/>
        <v>#DIV/0!</v>
      </c>
    </row>
    <row r="110" spans="1:9" ht="16.2" thickBot="1">
      <c r="A110" s="176" t="s">
        <v>48</v>
      </c>
      <c r="B110" s="3" t="s">
        <v>49</v>
      </c>
      <c r="C110" s="4">
        <f>SUM(C111+C115)</f>
        <v>62651.01</v>
      </c>
      <c r="D110" s="4">
        <f>SUM(D111+D115)</f>
        <v>67373.750000000015</v>
      </c>
      <c r="E110" s="4">
        <f>SUM(E111+E115)</f>
        <v>64135</v>
      </c>
      <c r="F110" s="4">
        <f t="shared" ref="F110:G110" si="87">SUM(F111+F115)</f>
        <v>64135</v>
      </c>
      <c r="G110" s="4">
        <f t="shared" si="87"/>
        <v>64135</v>
      </c>
      <c r="H110" s="22">
        <f t="shared" si="1"/>
        <v>102.36866093619241</v>
      </c>
      <c r="I110" s="168">
        <f t="shared" si="3"/>
        <v>95.192860720978103</v>
      </c>
    </row>
    <row r="111" spans="1:9" ht="16.2" thickBot="1">
      <c r="A111" s="176" t="s">
        <v>15</v>
      </c>
      <c r="B111" s="5" t="s">
        <v>16</v>
      </c>
      <c r="C111" s="6">
        <f t="shared" ref="C111:G111" si="88">SUM(C112+0)</f>
        <v>729.96</v>
      </c>
      <c r="D111" s="6">
        <f t="shared" si="88"/>
        <v>729.96</v>
      </c>
      <c r="E111" s="6">
        <f t="shared" si="88"/>
        <v>729.96</v>
      </c>
      <c r="F111" s="6">
        <f t="shared" si="88"/>
        <v>729.96</v>
      </c>
      <c r="G111" s="6">
        <f t="shared" si="88"/>
        <v>729.96</v>
      </c>
      <c r="H111" s="22">
        <f t="shared" ref="H111:H194" si="89">E111/C111*100</f>
        <v>100</v>
      </c>
      <c r="I111" s="168">
        <f t="shared" si="3"/>
        <v>100</v>
      </c>
    </row>
    <row r="112" spans="1:9" ht="16.2" thickBot="1">
      <c r="A112" s="178" t="s">
        <v>50</v>
      </c>
      <c r="B112" s="7" t="s">
        <v>51</v>
      </c>
      <c r="C112" s="8">
        <f t="shared" ref="C112:G112" si="90">SUM(C114+0)</f>
        <v>729.96</v>
      </c>
      <c r="D112" s="8">
        <f t="shared" si="90"/>
        <v>729.96</v>
      </c>
      <c r="E112" s="8">
        <f t="shared" si="90"/>
        <v>729.96</v>
      </c>
      <c r="F112" s="8">
        <f t="shared" si="90"/>
        <v>729.96</v>
      </c>
      <c r="G112" s="8">
        <f t="shared" si="90"/>
        <v>729.96</v>
      </c>
      <c r="H112" s="21">
        <f t="shared" si="89"/>
        <v>100</v>
      </c>
      <c r="I112" s="167">
        <f t="shared" ref="I112:I195" si="91">E112/D112*100</f>
        <v>100</v>
      </c>
    </row>
    <row r="113" spans="1:9" ht="16.2" thickBot="1">
      <c r="A113" s="179">
        <v>3</v>
      </c>
      <c r="B113" s="9" t="s">
        <v>19</v>
      </c>
      <c r="C113" s="10">
        <v>729.96</v>
      </c>
      <c r="D113" s="10">
        <f>SUM(D114+0)</f>
        <v>729.96</v>
      </c>
      <c r="E113" s="10">
        <v>729.96</v>
      </c>
      <c r="F113" s="10">
        <v>729.96</v>
      </c>
      <c r="G113" s="10">
        <v>729.96</v>
      </c>
      <c r="H113" s="140">
        <f t="shared" si="89"/>
        <v>100</v>
      </c>
      <c r="I113" s="180">
        <f t="shared" si="91"/>
        <v>100</v>
      </c>
    </row>
    <row r="114" spans="1:9" ht="16.2" thickBot="1">
      <c r="A114" s="181">
        <v>32</v>
      </c>
      <c r="B114" s="11" t="s">
        <v>20</v>
      </c>
      <c r="C114" s="12">
        <v>729.96</v>
      </c>
      <c r="D114" s="12">
        <v>729.96</v>
      </c>
      <c r="E114" s="12">
        <v>729.96</v>
      </c>
      <c r="F114" s="12">
        <v>729.96</v>
      </c>
      <c r="G114" s="12">
        <v>729.96</v>
      </c>
      <c r="H114" s="108">
        <f t="shared" si="89"/>
        <v>100</v>
      </c>
      <c r="I114" s="171">
        <f t="shared" si="91"/>
        <v>100</v>
      </c>
    </row>
    <row r="115" spans="1:9" ht="16.2" thickBot="1">
      <c r="A115" s="176" t="s">
        <v>27</v>
      </c>
      <c r="B115" s="5" t="s">
        <v>28</v>
      </c>
      <c r="C115" s="6">
        <f>SUM(C116+C123)</f>
        <v>61921.05</v>
      </c>
      <c r="D115" s="6">
        <f>SUM(D116+D123+D120)</f>
        <v>66643.790000000008</v>
      </c>
      <c r="E115" s="6">
        <f>SUM(E116+E120+E123)</f>
        <v>63405.04</v>
      </c>
      <c r="F115" s="6">
        <f>SUM(F116+F120+F123)</f>
        <v>63405.04</v>
      </c>
      <c r="G115" s="6">
        <f>SUM(G116+G120+G123)</f>
        <v>63405.04</v>
      </c>
      <c r="H115" s="22">
        <f t="shared" si="89"/>
        <v>102.39658403725389</v>
      </c>
      <c r="I115" s="168">
        <f t="shared" si="91"/>
        <v>95.140207362156318</v>
      </c>
    </row>
    <row r="116" spans="1:9" ht="16.2" thickBot="1">
      <c r="A116" s="178" t="s">
        <v>38</v>
      </c>
      <c r="B116" s="7" t="s">
        <v>39</v>
      </c>
      <c r="C116" s="8">
        <f t="shared" ref="C116:G116" si="92">SUM(C117+0)</f>
        <v>28180.41</v>
      </c>
      <c r="D116" s="8">
        <f t="shared" si="92"/>
        <v>28711.29</v>
      </c>
      <c r="E116" s="8">
        <f t="shared" si="92"/>
        <v>28711.29</v>
      </c>
      <c r="F116" s="8">
        <f t="shared" si="92"/>
        <v>28711.29</v>
      </c>
      <c r="G116" s="8">
        <f t="shared" si="92"/>
        <v>28711.29</v>
      </c>
      <c r="H116" s="21">
        <f t="shared" si="89"/>
        <v>101.88386187425947</v>
      </c>
      <c r="I116" s="167">
        <f t="shared" si="91"/>
        <v>100</v>
      </c>
    </row>
    <row r="117" spans="1:9" ht="16.2" thickBot="1">
      <c r="A117" s="179">
        <v>3</v>
      </c>
      <c r="B117" s="9" t="s">
        <v>19</v>
      </c>
      <c r="C117" s="15">
        <f>SUM(C118+C119)</f>
        <v>28180.41</v>
      </c>
      <c r="D117" s="15">
        <f>SUM(D118+D119)</f>
        <v>28711.29</v>
      </c>
      <c r="E117" s="15">
        <f>SUM(E118+E119)</f>
        <v>28711.29</v>
      </c>
      <c r="F117" s="15">
        <f t="shared" ref="F117:G117" si="93">SUM(F118+F119)</f>
        <v>28711.29</v>
      </c>
      <c r="G117" s="15">
        <f t="shared" si="93"/>
        <v>28711.29</v>
      </c>
      <c r="H117" s="140">
        <f t="shared" si="89"/>
        <v>101.88386187425947</v>
      </c>
      <c r="I117" s="180">
        <f t="shared" si="91"/>
        <v>100</v>
      </c>
    </row>
    <row r="118" spans="1:9" ht="16.2" thickBot="1">
      <c r="A118" s="188">
        <v>32</v>
      </c>
      <c r="B118" s="16" t="s">
        <v>20</v>
      </c>
      <c r="C118" s="17">
        <v>27740.41</v>
      </c>
      <c r="D118" s="17">
        <v>28200.31</v>
      </c>
      <c r="E118" s="17">
        <v>28200.31</v>
      </c>
      <c r="F118" s="17">
        <v>28200.31</v>
      </c>
      <c r="G118" s="17">
        <v>28200.31</v>
      </c>
      <c r="H118" s="108">
        <f t="shared" si="89"/>
        <v>101.65787023335272</v>
      </c>
      <c r="I118" s="171">
        <f t="shared" si="91"/>
        <v>100</v>
      </c>
    </row>
    <row r="119" spans="1:9" ht="16.2" thickBot="1">
      <c r="A119" s="181">
        <v>34</v>
      </c>
      <c r="B119" s="11" t="s">
        <v>40</v>
      </c>
      <c r="C119" s="12">
        <v>440</v>
      </c>
      <c r="D119" s="12">
        <v>510.98</v>
      </c>
      <c r="E119" s="12">
        <v>510.98</v>
      </c>
      <c r="F119" s="12">
        <v>510.98</v>
      </c>
      <c r="G119" s="12">
        <v>510.98</v>
      </c>
      <c r="H119" s="108">
        <f t="shared" si="89"/>
        <v>116.13181818181819</v>
      </c>
      <c r="I119" s="171">
        <f t="shared" si="91"/>
        <v>100</v>
      </c>
    </row>
    <row r="120" spans="1:9" ht="16.2" thickBot="1">
      <c r="A120" s="178" t="s">
        <v>31</v>
      </c>
      <c r="B120" s="7" t="s">
        <v>32</v>
      </c>
      <c r="C120" s="8">
        <f>SUM(C122+0)</f>
        <v>0</v>
      </c>
      <c r="D120" s="8">
        <f>SUM(D122+0)</f>
        <v>3238.75</v>
      </c>
      <c r="E120" s="8">
        <f>SUM(E122+0)</f>
        <v>0</v>
      </c>
      <c r="F120" s="8">
        <f t="shared" ref="F120:G120" si="94">SUM(F122+0)</f>
        <v>0</v>
      </c>
      <c r="G120" s="8">
        <f t="shared" si="94"/>
        <v>0</v>
      </c>
      <c r="H120" s="21" t="e">
        <f t="shared" si="89"/>
        <v>#DIV/0!</v>
      </c>
      <c r="I120" s="167">
        <f t="shared" si="91"/>
        <v>0</v>
      </c>
    </row>
    <row r="121" spans="1:9" ht="16.2" thickBot="1">
      <c r="A121" s="179">
        <v>4</v>
      </c>
      <c r="B121" s="9" t="s">
        <v>33</v>
      </c>
      <c r="C121" s="15">
        <f>SUM(C122+0)</f>
        <v>0</v>
      </c>
      <c r="D121" s="15">
        <f>SUM(D122+0)</f>
        <v>3238.75</v>
      </c>
      <c r="E121" s="15">
        <f>SUM(E122+0)</f>
        <v>0</v>
      </c>
      <c r="F121" s="15">
        <f t="shared" ref="F121:G121" si="95">SUM(F122+0)</f>
        <v>0</v>
      </c>
      <c r="G121" s="15">
        <f t="shared" si="95"/>
        <v>0</v>
      </c>
      <c r="H121" s="140" t="e">
        <f t="shared" si="89"/>
        <v>#DIV/0!</v>
      </c>
      <c r="I121" s="180">
        <f t="shared" si="91"/>
        <v>0</v>
      </c>
    </row>
    <row r="122" spans="1:9" ht="16.2" thickBot="1">
      <c r="A122" s="181">
        <v>42</v>
      </c>
      <c r="B122" s="11" t="s">
        <v>34</v>
      </c>
      <c r="C122" s="17">
        <v>0</v>
      </c>
      <c r="D122" s="17">
        <v>3238.75</v>
      </c>
      <c r="E122" s="17">
        <v>0</v>
      </c>
      <c r="F122" s="17">
        <v>0</v>
      </c>
      <c r="G122" s="17">
        <v>0</v>
      </c>
      <c r="H122" s="108" t="e">
        <f t="shared" si="89"/>
        <v>#DIV/0!</v>
      </c>
      <c r="I122" s="171">
        <f t="shared" si="91"/>
        <v>0</v>
      </c>
    </row>
    <row r="123" spans="1:9" ht="16.2" thickBot="1">
      <c r="A123" s="178" t="s">
        <v>52</v>
      </c>
      <c r="B123" s="7" t="s">
        <v>53</v>
      </c>
      <c r="C123" s="8">
        <f>SUM(C125+0)</f>
        <v>33740.639999999999</v>
      </c>
      <c r="D123" s="8">
        <f>SUM(D125+0)</f>
        <v>34693.75</v>
      </c>
      <c r="E123" s="8">
        <f>SUM(E125+0)</f>
        <v>34693.75</v>
      </c>
      <c r="F123" s="8">
        <f t="shared" ref="F123:G123" si="96">SUM(F125+0)</f>
        <v>34693.75</v>
      </c>
      <c r="G123" s="8">
        <f t="shared" si="96"/>
        <v>34693.75</v>
      </c>
      <c r="H123" s="21">
        <f t="shared" si="89"/>
        <v>102.82481304444728</v>
      </c>
      <c r="I123" s="167">
        <f t="shared" si="91"/>
        <v>100</v>
      </c>
    </row>
    <row r="124" spans="1:9" ht="16.2" thickBot="1">
      <c r="A124" s="179">
        <v>3</v>
      </c>
      <c r="B124" s="9" t="s">
        <v>19</v>
      </c>
      <c r="C124" s="15">
        <v>34693.75</v>
      </c>
      <c r="D124" s="15">
        <f>SUM(D125+0)</f>
        <v>34693.75</v>
      </c>
      <c r="E124" s="15">
        <v>34693.75</v>
      </c>
      <c r="F124" s="15">
        <v>34693.75</v>
      </c>
      <c r="G124" s="15">
        <v>34693.75</v>
      </c>
      <c r="H124" s="140">
        <f t="shared" si="89"/>
        <v>100</v>
      </c>
      <c r="I124" s="180">
        <f t="shared" si="91"/>
        <v>100</v>
      </c>
    </row>
    <row r="125" spans="1:9" ht="16.2" thickBot="1">
      <c r="A125" s="188">
        <v>32</v>
      </c>
      <c r="B125" s="16" t="s">
        <v>20</v>
      </c>
      <c r="C125" s="17">
        <v>33740.639999999999</v>
      </c>
      <c r="D125" s="17">
        <v>34693.75</v>
      </c>
      <c r="E125" s="17">
        <v>34693.75</v>
      </c>
      <c r="F125" s="17">
        <v>34693.75</v>
      </c>
      <c r="G125" s="17">
        <v>34693.75</v>
      </c>
      <c r="H125" s="108">
        <f t="shared" si="89"/>
        <v>102.82481304444728</v>
      </c>
      <c r="I125" s="171">
        <f t="shared" si="91"/>
        <v>100</v>
      </c>
    </row>
    <row r="126" spans="1:9" ht="16.2" thickBot="1">
      <c r="A126" s="176" t="s">
        <v>54</v>
      </c>
      <c r="B126" s="3" t="s">
        <v>55</v>
      </c>
      <c r="C126" s="4">
        <f>SUM(C127+0)</f>
        <v>1255.18</v>
      </c>
      <c r="D126" s="4">
        <f>SUM(D127+0)</f>
        <v>3000</v>
      </c>
      <c r="E126" s="4">
        <v>3000</v>
      </c>
      <c r="F126" s="4">
        <v>3000</v>
      </c>
      <c r="G126" s="4">
        <v>3000</v>
      </c>
      <c r="H126" s="22">
        <f t="shared" si="89"/>
        <v>239.00954444780828</v>
      </c>
      <c r="I126" s="168">
        <f t="shared" si="91"/>
        <v>100</v>
      </c>
    </row>
    <row r="127" spans="1:9" ht="16.2" thickBot="1">
      <c r="A127" s="176" t="s">
        <v>15</v>
      </c>
      <c r="B127" s="5" t="s">
        <v>28</v>
      </c>
      <c r="C127" s="6">
        <f t="shared" ref="C127:G127" si="97">SUM(C128+0)</f>
        <v>1255.18</v>
      </c>
      <c r="D127" s="6">
        <f t="shared" si="97"/>
        <v>3000</v>
      </c>
      <c r="E127" s="6">
        <f t="shared" si="97"/>
        <v>3000</v>
      </c>
      <c r="F127" s="6">
        <f t="shared" si="97"/>
        <v>3000</v>
      </c>
      <c r="G127" s="6">
        <f t="shared" si="97"/>
        <v>3000</v>
      </c>
      <c r="H127" s="22">
        <f t="shared" si="89"/>
        <v>239.00954444780828</v>
      </c>
      <c r="I127" s="168">
        <f t="shared" si="91"/>
        <v>100</v>
      </c>
    </row>
    <row r="128" spans="1:9" ht="16.2" thickBot="1">
      <c r="A128" s="178" t="s">
        <v>38</v>
      </c>
      <c r="B128" s="7" t="s">
        <v>39</v>
      </c>
      <c r="C128" s="8">
        <f t="shared" ref="C128:G128" si="98">SUM(C130+0)</f>
        <v>1255.18</v>
      </c>
      <c r="D128" s="8">
        <f t="shared" si="98"/>
        <v>3000</v>
      </c>
      <c r="E128" s="8">
        <f t="shared" si="98"/>
        <v>3000</v>
      </c>
      <c r="F128" s="8">
        <f t="shared" si="98"/>
        <v>3000</v>
      </c>
      <c r="G128" s="8">
        <f t="shared" si="98"/>
        <v>3000</v>
      </c>
      <c r="H128" s="21">
        <f t="shared" si="89"/>
        <v>239.00954444780828</v>
      </c>
      <c r="I128" s="167">
        <f t="shared" si="91"/>
        <v>100</v>
      </c>
    </row>
    <row r="129" spans="1:12" ht="16.2" thickBot="1">
      <c r="A129" s="179">
        <v>3</v>
      </c>
      <c r="B129" s="9" t="s">
        <v>19</v>
      </c>
      <c r="C129" s="10">
        <f>SUM(C130+0)</f>
        <v>1255.18</v>
      </c>
      <c r="D129" s="10">
        <f>SUM(D130+0)</f>
        <v>3000</v>
      </c>
      <c r="E129" s="10">
        <f>SUM(E130+0)</f>
        <v>3000</v>
      </c>
      <c r="F129" s="10">
        <f t="shared" ref="F129:G129" si="99">SUM(F130+0)</f>
        <v>3000</v>
      </c>
      <c r="G129" s="10">
        <f t="shared" si="99"/>
        <v>3000</v>
      </c>
      <c r="H129" s="140">
        <f t="shared" si="89"/>
        <v>239.00954444780828</v>
      </c>
      <c r="I129" s="180">
        <f t="shared" si="91"/>
        <v>100</v>
      </c>
    </row>
    <row r="130" spans="1:12" ht="16.2" thickBot="1">
      <c r="A130" s="181">
        <v>32</v>
      </c>
      <c r="B130" s="11" t="s">
        <v>20</v>
      </c>
      <c r="C130" s="12">
        <v>1255.18</v>
      </c>
      <c r="D130" s="12">
        <v>3000</v>
      </c>
      <c r="E130" s="12">
        <v>3000</v>
      </c>
      <c r="F130" s="12">
        <v>3000</v>
      </c>
      <c r="G130" s="12">
        <v>3000</v>
      </c>
      <c r="H130" s="108">
        <f t="shared" si="89"/>
        <v>239.00954444780828</v>
      </c>
      <c r="I130" s="171">
        <f t="shared" si="91"/>
        <v>100</v>
      </c>
    </row>
    <row r="131" spans="1:12" ht="16.2" thickBot="1">
      <c r="A131" s="176" t="s">
        <v>56</v>
      </c>
      <c r="B131" s="3" t="s">
        <v>57</v>
      </c>
      <c r="C131" s="4">
        <f>C133+0</f>
        <v>488</v>
      </c>
      <c r="D131" s="4">
        <f>SUM(D133+0)</f>
        <v>252.49</v>
      </c>
      <c r="E131" s="4">
        <f>SUM(E133+0)</f>
        <v>0</v>
      </c>
      <c r="F131" s="4">
        <f t="shared" ref="F131:G131" si="100">SUM(F133+0)</f>
        <v>0</v>
      </c>
      <c r="G131" s="4">
        <f t="shared" si="100"/>
        <v>0</v>
      </c>
      <c r="H131" s="22">
        <f t="shared" si="89"/>
        <v>0</v>
      </c>
      <c r="I131" s="168">
        <f t="shared" si="91"/>
        <v>0</v>
      </c>
    </row>
    <row r="132" spans="1:12" ht="16.2" thickBot="1">
      <c r="A132" s="176" t="s">
        <v>15</v>
      </c>
      <c r="B132" s="5" t="s">
        <v>28</v>
      </c>
      <c r="C132" s="6">
        <f t="shared" ref="C132:G132" si="101">SUM(C133+0)</f>
        <v>488</v>
      </c>
      <c r="D132" s="6">
        <f t="shared" si="101"/>
        <v>252.49</v>
      </c>
      <c r="E132" s="6">
        <f t="shared" si="101"/>
        <v>0</v>
      </c>
      <c r="F132" s="6">
        <f t="shared" si="101"/>
        <v>0</v>
      </c>
      <c r="G132" s="6">
        <f t="shared" si="101"/>
        <v>0</v>
      </c>
      <c r="H132" s="22">
        <f t="shared" si="89"/>
        <v>0</v>
      </c>
      <c r="I132" s="168">
        <f t="shared" si="91"/>
        <v>0</v>
      </c>
    </row>
    <row r="133" spans="1:12" ht="16.2" thickBot="1">
      <c r="A133" s="178" t="s">
        <v>38</v>
      </c>
      <c r="B133" s="7" t="s">
        <v>39</v>
      </c>
      <c r="C133" s="8">
        <f>C134+0</f>
        <v>488</v>
      </c>
      <c r="D133" s="8">
        <f t="shared" ref="D133:G133" si="102">SUM(D135+0)</f>
        <v>252.49</v>
      </c>
      <c r="E133" s="8">
        <f t="shared" si="102"/>
        <v>0</v>
      </c>
      <c r="F133" s="8">
        <f t="shared" si="102"/>
        <v>0</v>
      </c>
      <c r="G133" s="8">
        <f t="shared" si="102"/>
        <v>0</v>
      </c>
      <c r="H133" s="21">
        <f t="shared" si="89"/>
        <v>0</v>
      </c>
      <c r="I133" s="167">
        <f t="shared" si="91"/>
        <v>0</v>
      </c>
    </row>
    <row r="134" spans="1:12" ht="16.2" thickBot="1">
      <c r="A134" s="179">
        <v>3</v>
      </c>
      <c r="B134" s="9" t="s">
        <v>19</v>
      </c>
      <c r="C134" s="10">
        <f>C135+0</f>
        <v>488</v>
      </c>
      <c r="D134" s="10">
        <f>SUM(D135+0)</f>
        <v>252.49</v>
      </c>
      <c r="E134" s="10">
        <f>SUM(E135+0)</f>
        <v>0</v>
      </c>
      <c r="F134" s="10">
        <f t="shared" ref="F134:G134" si="103">SUM(F135+0)</f>
        <v>0</v>
      </c>
      <c r="G134" s="10">
        <f t="shared" si="103"/>
        <v>0</v>
      </c>
      <c r="H134" s="140">
        <f t="shared" si="89"/>
        <v>0</v>
      </c>
      <c r="I134" s="180">
        <f t="shared" si="91"/>
        <v>0</v>
      </c>
    </row>
    <row r="135" spans="1:12" ht="16.2" thickBot="1">
      <c r="A135" s="181">
        <v>32</v>
      </c>
      <c r="B135" s="11" t="s">
        <v>20</v>
      </c>
      <c r="C135" s="12">
        <v>488</v>
      </c>
      <c r="D135" s="12">
        <v>252.49</v>
      </c>
      <c r="E135" s="12">
        <v>0</v>
      </c>
      <c r="F135" s="12">
        <v>0</v>
      </c>
      <c r="G135" s="12">
        <v>0</v>
      </c>
      <c r="H135" s="108">
        <f t="shared" si="89"/>
        <v>0</v>
      </c>
      <c r="I135" s="171">
        <f t="shared" si="91"/>
        <v>0</v>
      </c>
    </row>
    <row r="136" spans="1:12" ht="16.2" thickBot="1">
      <c r="A136" s="187" t="s">
        <v>58</v>
      </c>
      <c r="B136" s="152" t="s">
        <v>59</v>
      </c>
      <c r="C136" s="153">
        <f>C140+C143+C146+C150+C156+C162+C166+C171+C174+C180+C183+C186+C189+C193+C197+C202</f>
        <v>691334.83000000007</v>
      </c>
      <c r="D136" s="153">
        <f t="shared" ref="D136:G136" si="104">D140+D143+D146+D150+D156+D162+D166+D171+D174+D180+D183+D186+D189+D193+D197+D202</f>
        <v>774867.75</v>
      </c>
      <c r="E136" s="153">
        <f t="shared" si="104"/>
        <v>769783.83</v>
      </c>
      <c r="F136" s="153">
        <f t="shared" si="104"/>
        <v>771206.88</v>
      </c>
      <c r="G136" s="153">
        <f t="shared" si="104"/>
        <v>755734</v>
      </c>
      <c r="H136" s="154">
        <f t="shared" si="89"/>
        <v>111.34746820147913</v>
      </c>
      <c r="I136" s="186">
        <f t="shared" si="91"/>
        <v>99.343898362010805</v>
      </c>
    </row>
    <row r="137" spans="1:12" ht="16.2" thickBot="1">
      <c r="A137" s="187">
        <v>59</v>
      </c>
      <c r="B137" s="152" t="s">
        <v>79</v>
      </c>
      <c r="C137" s="153">
        <f>C22+C206+C212+C217+C223+C231</f>
        <v>9942.68</v>
      </c>
      <c r="D137" s="153">
        <f>D22+D206+D212+D217+D223+D231</f>
        <v>6883.66</v>
      </c>
      <c r="E137" s="153">
        <f t="shared" ref="E137:G137" si="105">E22+E206+E212+E217+E223+E231</f>
        <v>0</v>
      </c>
      <c r="F137" s="153">
        <f t="shared" si="105"/>
        <v>0</v>
      </c>
      <c r="G137" s="153">
        <f t="shared" si="105"/>
        <v>0</v>
      </c>
      <c r="H137" s="154">
        <f t="shared" ref="H137:H159" si="106">E137/C137*100</f>
        <v>0</v>
      </c>
      <c r="I137" s="186">
        <f t="shared" ref="I137:I159" si="107">E137/D137*100</f>
        <v>0</v>
      </c>
      <c r="J137" s="76"/>
      <c r="K137" s="76"/>
      <c r="L137" s="76"/>
    </row>
    <row r="138" spans="1:12" ht="16.2" thickBot="1">
      <c r="A138" s="176" t="s">
        <v>261</v>
      </c>
      <c r="B138" s="3" t="s">
        <v>265</v>
      </c>
      <c r="C138" s="4">
        <f>SUM(C139+C144)</f>
        <v>0</v>
      </c>
      <c r="D138" s="4">
        <f t="shared" ref="C138:D139" si="108">SUM(D139+0)</f>
        <v>0</v>
      </c>
      <c r="E138" s="4">
        <f>E139+E149</f>
        <v>755734</v>
      </c>
      <c r="F138" s="4">
        <f t="shared" ref="F138:G138" si="109">F139+F149</f>
        <v>755734</v>
      </c>
      <c r="G138" s="4">
        <f t="shared" si="109"/>
        <v>755734</v>
      </c>
      <c r="H138" s="22" t="e">
        <f t="shared" si="106"/>
        <v>#DIV/0!</v>
      </c>
      <c r="I138" s="168" t="e">
        <f t="shared" si="107"/>
        <v>#DIV/0!</v>
      </c>
      <c r="J138" s="218"/>
      <c r="K138" s="76"/>
      <c r="L138" s="76"/>
    </row>
    <row r="139" spans="1:12" ht="16.2" thickBot="1">
      <c r="A139" s="176" t="s">
        <v>15</v>
      </c>
      <c r="B139" s="5" t="s">
        <v>16</v>
      </c>
      <c r="C139" s="6">
        <f t="shared" si="108"/>
        <v>0</v>
      </c>
      <c r="D139" s="6">
        <f t="shared" si="108"/>
        <v>0</v>
      </c>
      <c r="E139" s="6">
        <f>E140+E143+E146</f>
        <v>34234</v>
      </c>
      <c r="F139" s="6">
        <f t="shared" ref="F139:G139" si="110">F140+F143+F146</f>
        <v>34234</v>
      </c>
      <c r="G139" s="6">
        <f t="shared" si="110"/>
        <v>34234</v>
      </c>
      <c r="H139" s="22" t="e">
        <f t="shared" si="106"/>
        <v>#DIV/0!</v>
      </c>
      <c r="I139" s="168" t="e">
        <f t="shared" si="107"/>
        <v>#DIV/0!</v>
      </c>
      <c r="J139" s="218"/>
      <c r="K139" s="76"/>
      <c r="L139" s="76"/>
    </row>
    <row r="140" spans="1:12" ht="16.2" thickBot="1">
      <c r="A140" s="178" t="s">
        <v>69</v>
      </c>
      <c r="B140" s="7" t="s">
        <v>70</v>
      </c>
      <c r="C140" s="8">
        <f t="shared" ref="C140:D141" si="111">SUM(C141+0)</f>
        <v>0</v>
      </c>
      <c r="D140" s="8">
        <f t="shared" si="111"/>
        <v>0</v>
      </c>
      <c r="E140" s="8">
        <f>E141+0</f>
        <v>7400</v>
      </c>
      <c r="F140" s="8">
        <f t="shared" ref="F140:G141" si="112">F141+0</f>
        <v>7400</v>
      </c>
      <c r="G140" s="8">
        <f t="shared" si="112"/>
        <v>7400</v>
      </c>
      <c r="H140" s="21" t="e">
        <f t="shared" si="106"/>
        <v>#DIV/0!</v>
      </c>
      <c r="I140" s="167" t="e">
        <f t="shared" si="107"/>
        <v>#DIV/0!</v>
      </c>
      <c r="J140" s="218"/>
      <c r="K140" s="76"/>
      <c r="L140" s="76"/>
    </row>
    <row r="141" spans="1:12" ht="16.2" thickBot="1">
      <c r="A141" s="184">
        <v>4</v>
      </c>
      <c r="B141" s="14" t="s">
        <v>33</v>
      </c>
      <c r="C141" s="10">
        <f t="shared" si="111"/>
        <v>0</v>
      </c>
      <c r="D141" s="10">
        <f t="shared" si="111"/>
        <v>0</v>
      </c>
      <c r="E141" s="10">
        <f>E142+0</f>
        <v>7400</v>
      </c>
      <c r="F141" s="10">
        <f t="shared" si="112"/>
        <v>7400</v>
      </c>
      <c r="G141" s="10">
        <f t="shared" si="112"/>
        <v>7400</v>
      </c>
      <c r="H141" s="22" t="e">
        <f t="shared" si="106"/>
        <v>#DIV/0!</v>
      </c>
      <c r="I141" s="168" t="e">
        <f t="shared" si="107"/>
        <v>#DIV/0!</v>
      </c>
      <c r="J141" s="218"/>
      <c r="K141" s="76"/>
      <c r="L141" s="76"/>
    </row>
    <row r="142" spans="1:12" ht="16.2" thickBot="1">
      <c r="A142" s="181">
        <v>42</v>
      </c>
      <c r="B142" s="11" t="s">
        <v>34</v>
      </c>
      <c r="C142" s="12">
        <v>0</v>
      </c>
      <c r="D142" s="12">
        <v>0</v>
      </c>
      <c r="E142" s="12">
        <v>7400</v>
      </c>
      <c r="F142" s="12">
        <v>7400</v>
      </c>
      <c r="G142" s="12">
        <v>7400</v>
      </c>
      <c r="H142" s="108" t="e">
        <f t="shared" si="106"/>
        <v>#DIV/0!</v>
      </c>
      <c r="I142" s="171" t="e">
        <f t="shared" si="107"/>
        <v>#DIV/0!</v>
      </c>
      <c r="J142" s="218"/>
      <c r="K142" s="76"/>
      <c r="L142" s="76"/>
    </row>
    <row r="143" spans="1:12" ht="16.2" thickBot="1">
      <c r="A143" s="178" t="s">
        <v>71</v>
      </c>
      <c r="B143" s="7" t="s">
        <v>72</v>
      </c>
      <c r="C143" s="8">
        <f t="shared" ref="C143:G143" si="113">SUM(C145+0)</f>
        <v>0</v>
      </c>
      <c r="D143" s="8">
        <f t="shared" si="113"/>
        <v>0</v>
      </c>
      <c r="E143" s="8">
        <f t="shared" si="113"/>
        <v>26600</v>
      </c>
      <c r="F143" s="8">
        <f t="shared" si="113"/>
        <v>26600</v>
      </c>
      <c r="G143" s="8">
        <f t="shared" si="113"/>
        <v>26600</v>
      </c>
      <c r="H143" s="21" t="e">
        <f t="shared" si="106"/>
        <v>#DIV/0!</v>
      </c>
      <c r="I143" s="167" t="e">
        <f t="shared" si="107"/>
        <v>#DIV/0!</v>
      </c>
      <c r="J143" s="218"/>
      <c r="K143" s="76"/>
      <c r="L143" s="76"/>
    </row>
    <row r="144" spans="1:12" ht="16.2" thickBot="1">
      <c r="A144" s="179">
        <v>3</v>
      </c>
      <c r="B144" s="9" t="s">
        <v>19</v>
      </c>
      <c r="C144" s="15">
        <f>C145+0</f>
        <v>0</v>
      </c>
      <c r="D144" s="15">
        <f>D145+0</f>
        <v>0</v>
      </c>
      <c r="E144" s="15">
        <f>E145+0</f>
        <v>26600</v>
      </c>
      <c r="F144" s="15">
        <f t="shared" ref="F144:G144" si="114">F145+0</f>
        <v>26600</v>
      </c>
      <c r="G144" s="15">
        <f t="shared" si="114"/>
        <v>26600</v>
      </c>
      <c r="H144" s="22" t="e">
        <f t="shared" si="106"/>
        <v>#DIV/0!</v>
      </c>
      <c r="I144" s="168" t="e">
        <f t="shared" si="107"/>
        <v>#DIV/0!</v>
      </c>
      <c r="J144" s="218"/>
      <c r="K144" s="76"/>
      <c r="L144" s="76"/>
    </row>
    <row r="145" spans="1:12" ht="16.2" thickBot="1">
      <c r="A145" s="188">
        <v>32</v>
      </c>
      <c r="B145" s="16" t="s">
        <v>20</v>
      </c>
      <c r="C145" s="17">
        <v>0</v>
      </c>
      <c r="D145" s="17">
        <v>0</v>
      </c>
      <c r="E145" s="17">
        <v>26600</v>
      </c>
      <c r="F145" s="17">
        <v>26600</v>
      </c>
      <c r="G145" s="17">
        <v>26600</v>
      </c>
      <c r="H145" s="108" t="e">
        <f t="shared" si="106"/>
        <v>#DIV/0!</v>
      </c>
      <c r="I145" s="171" t="e">
        <f t="shared" si="107"/>
        <v>#DIV/0!</v>
      </c>
      <c r="J145" s="218"/>
      <c r="K145" s="76"/>
      <c r="L145" s="76"/>
    </row>
    <row r="146" spans="1:12" ht="16.2" thickBot="1">
      <c r="A146" s="178" t="s">
        <v>73</v>
      </c>
      <c r="B146" s="7" t="s">
        <v>74</v>
      </c>
      <c r="C146" s="8">
        <f t="shared" ref="C146:G146" si="115">SUM(C148+0)</f>
        <v>0</v>
      </c>
      <c r="D146" s="8">
        <f t="shared" si="115"/>
        <v>0</v>
      </c>
      <c r="E146" s="8">
        <f t="shared" si="115"/>
        <v>234</v>
      </c>
      <c r="F146" s="8">
        <f t="shared" si="115"/>
        <v>234</v>
      </c>
      <c r="G146" s="8">
        <f t="shared" si="115"/>
        <v>234</v>
      </c>
      <c r="H146" s="21" t="e">
        <f t="shared" si="106"/>
        <v>#DIV/0!</v>
      </c>
      <c r="I146" s="167" t="e">
        <f t="shared" si="107"/>
        <v>#DIV/0!</v>
      </c>
      <c r="J146" s="218"/>
      <c r="K146" s="76"/>
      <c r="L146" s="76"/>
    </row>
    <row r="147" spans="1:12" ht="16.2" thickBot="1">
      <c r="A147" s="179">
        <v>3</v>
      </c>
      <c r="B147" s="9" t="s">
        <v>19</v>
      </c>
      <c r="C147" s="10">
        <f>SUM(C148+0)</f>
        <v>0</v>
      </c>
      <c r="D147" s="10">
        <f>SUM(D148+0)</f>
        <v>0</v>
      </c>
      <c r="E147" s="10">
        <v>234</v>
      </c>
      <c r="F147" s="10">
        <v>234</v>
      </c>
      <c r="G147" s="10">
        <v>234</v>
      </c>
      <c r="H147" s="22" t="e">
        <f t="shared" si="106"/>
        <v>#DIV/0!</v>
      </c>
      <c r="I147" s="168" t="e">
        <f t="shared" si="107"/>
        <v>#DIV/0!</v>
      </c>
      <c r="J147" s="218"/>
      <c r="K147" s="76"/>
      <c r="L147" s="76"/>
    </row>
    <row r="148" spans="1:12" ht="16.2" thickBot="1">
      <c r="A148" s="181">
        <v>38</v>
      </c>
      <c r="B148" s="11" t="s">
        <v>75</v>
      </c>
      <c r="C148" s="12">
        <v>0</v>
      </c>
      <c r="D148" s="12">
        <v>0</v>
      </c>
      <c r="E148" s="12">
        <v>234</v>
      </c>
      <c r="F148" s="12">
        <v>234</v>
      </c>
      <c r="G148" s="12">
        <v>234</v>
      </c>
      <c r="H148" s="108" t="e">
        <f t="shared" si="106"/>
        <v>#DIV/0!</v>
      </c>
      <c r="I148" s="171" t="e">
        <f t="shared" si="107"/>
        <v>#DIV/0!</v>
      </c>
      <c r="J148" s="218"/>
      <c r="K148" s="76"/>
      <c r="L148" s="76"/>
    </row>
    <row r="149" spans="1:12" ht="16.2" thickBot="1">
      <c r="A149" s="176" t="s">
        <v>15</v>
      </c>
      <c r="B149" s="5" t="s">
        <v>28</v>
      </c>
      <c r="C149" s="6">
        <f>C150+0</f>
        <v>0</v>
      </c>
      <c r="D149" s="6">
        <f>D150+0</f>
        <v>0</v>
      </c>
      <c r="E149" s="6">
        <f>SUM(E150+E160)</f>
        <v>721500</v>
      </c>
      <c r="F149" s="6">
        <f>SUM(F150+F160)</f>
        <v>721500</v>
      </c>
      <c r="G149" s="6">
        <f>SUM(G150+G160)</f>
        <v>721500</v>
      </c>
      <c r="H149" s="22" t="e">
        <f t="shared" si="106"/>
        <v>#DIV/0!</v>
      </c>
      <c r="I149" s="168" t="e">
        <f t="shared" si="107"/>
        <v>#DIV/0!</v>
      </c>
      <c r="J149" s="218"/>
      <c r="K149" s="76"/>
      <c r="L149" s="76"/>
    </row>
    <row r="150" spans="1:12" ht="16.2" thickBot="1">
      <c r="A150" s="178" t="s">
        <v>38</v>
      </c>
      <c r="B150" s="7" t="s">
        <v>39</v>
      </c>
      <c r="C150" s="8">
        <f t="shared" ref="C150:G150" si="116">SUM(C151+0)</f>
        <v>0</v>
      </c>
      <c r="D150" s="8">
        <f t="shared" si="116"/>
        <v>0</v>
      </c>
      <c r="E150" s="8">
        <f t="shared" si="116"/>
        <v>721500</v>
      </c>
      <c r="F150" s="8">
        <f t="shared" si="116"/>
        <v>721500</v>
      </c>
      <c r="G150" s="8">
        <f t="shared" si="116"/>
        <v>721500</v>
      </c>
      <c r="H150" s="21" t="e">
        <f t="shared" si="106"/>
        <v>#DIV/0!</v>
      </c>
      <c r="I150" s="167" t="e">
        <f t="shared" si="107"/>
        <v>#DIV/0!</v>
      </c>
      <c r="J150" s="218"/>
      <c r="K150" s="76"/>
      <c r="L150" s="76"/>
    </row>
    <row r="151" spans="1:12" ht="16.2" thickBot="1">
      <c r="A151" s="190">
        <v>3</v>
      </c>
      <c r="B151" s="5" t="s">
        <v>19</v>
      </c>
      <c r="C151" s="4">
        <f>SUM(C152+C153)</f>
        <v>0</v>
      </c>
      <c r="D151" s="4">
        <f>SUM(D152+D153)</f>
        <v>0</v>
      </c>
      <c r="E151" s="4">
        <f>SUM(E152+E153)</f>
        <v>721500</v>
      </c>
      <c r="F151" s="4">
        <f t="shared" ref="F151:G151" si="117">SUM(F152+F153)</f>
        <v>721500</v>
      </c>
      <c r="G151" s="4">
        <f t="shared" si="117"/>
        <v>721500</v>
      </c>
      <c r="H151" s="22" t="e">
        <f t="shared" si="106"/>
        <v>#DIV/0!</v>
      </c>
      <c r="I151" s="168" t="e">
        <f t="shared" si="107"/>
        <v>#DIV/0!</v>
      </c>
      <c r="J151" s="218"/>
      <c r="K151" s="76"/>
      <c r="L151" s="76"/>
    </row>
    <row r="152" spans="1:12" ht="16.2" thickBot="1">
      <c r="A152" s="181">
        <v>31</v>
      </c>
      <c r="B152" s="11" t="s">
        <v>23</v>
      </c>
      <c r="C152" s="13">
        <v>0</v>
      </c>
      <c r="D152" s="13">
        <v>0</v>
      </c>
      <c r="E152" s="13">
        <v>698500</v>
      </c>
      <c r="F152" s="13">
        <v>698500</v>
      </c>
      <c r="G152" s="13">
        <v>698500</v>
      </c>
      <c r="H152" s="108" t="e">
        <f t="shared" si="106"/>
        <v>#DIV/0!</v>
      </c>
      <c r="I152" s="171" t="e">
        <f t="shared" si="107"/>
        <v>#DIV/0!</v>
      </c>
      <c r="J152" s="218"/>
      <c r="K152" s="76"/>
      <c r="L152" s="76"/>
    </row>
    <row r="153" spans="1:12" ht="16.2" thickBot="1">
      <c r="A153" s="188">
        <v>32</v>
      </c>
      <c r="B153" s="16" t="s">
        <v>20</v>
      </c>
      <c r="C153" s="17">
        <v>0</v>
      </c>
      <c r="D153" s="17">
        <v>0</v>
      </c>
      <c r="E153" s="17">
        <v>23000</v>
      </c>
      <c r="F153" s="17">
        <v>23000</v>
      </c>
      <c r="G153" s="17">
        <v>23000</v>
      </c>
      <c r="H153" s="108" t="e">
        <f t="shared" si="106"/>
        <v>#DIV/0!</v>
      </c>
      <c r="I153" s="171" t="e">
        <f t="shared" si="107"/>
        <v>#DIV/0!</v>
      </c>
      <c r="J153" s="218"/>
      <c r="K153" s="76"/>
      <c r="L153" s="76"/>
    </row>
    <row r="154" spans="1:12" ht="16.2" thickBot="1">
      <c r="A154" s="176" t="s">
        <v>264</v>
      </c>
      <c r="B154" s="3" t="s">
        <v>262</v>
      </c>
      <c r="C154" s="4">
        <f t="shared" ref="C154:G155" si="118">SUM(C155+0)</f>
        <v>0</v>
      </c>
      <c r="D154" s="4">
        <f t="shared" si="118"/>
        <v>0</v>
      </c>
      <c r="E154" s="4">
        <f t="shared" si="118"/>
        <v>2107.48</v>
      </c>
      <c r="F154" s="4">
        <f t="shared" si="118"/>
        <v>2320.9299999999998</v>
      </c>
      <c r="G154" s="4">
        <f t="shared" si="118"/>
        <v>0</v>
      </c>
      <c r="H154" s="22" t="e">
        <f t="shared" si="106"/>
        <v>#DIV/0!</v>
      </c>
      <c r="I154" s="168" t="e">
        <f t="shared" si="107"/>
        <v>#DIV/0!</v>
      </c>
      <c r="J154" s="218"/>
      <c r="K154" s="76"/>
      <c r="L154" s="76"/>
    </row>
    <row r="155" spans="1:12" ht="16.2" thickBot="1">
      <c r="A155" s="176" t="s">
        <v>15</v>
      </c>
      <c r="B155" s="5" t="s">
        <v>16</v>
      </c>
      <c r="C155" s="6">
        <f t="shared" si="118"/>
        <v>0</v>
      </c>
      <c r="D155" s="6">
        <f t="shared" si="118"/>
        <v>0</v>
      </c>
      <c r="E155" s="6">
        <f t="shared" si="118"/>
        <v>2107.48</v>
      </c>
      <c r="F155" s="6">
        <f t="shared" si="118"/>
        <v>2320.9299999999998</v>
      </c>
      <c r="G155" s="6">
        <f t="shared" si="118"/>
        <v>0</v>
      </c>
      <c r="H155" s="22" t="e">
        <f t="shared" si="106"/>
        <v>#DIV/0!</v>
      </c>
      <c r="I155" s="168" t="e">
        <f t="shared" si="107"/>
        <v>#DIV/0!</v>
      </c>
      <c r="J155" s="218"/>
      <c r="K155" s="76"/>
      <c r="L155" s="76"/>
    </row>
    <row r="156" spans="1:12" ht="16.2" thickBot="1">
      <c r="A156" s="178" t="s">
        <v>61</v>
      </c>
      <c r="B156" s="7" t="s">
        <v>231</v>
      </c>
      <c r="C156" s="8">
        <f>C157+0</f>
        <v>0</v>
      </c>
      <c r="D156" s="8">
        <f>D157+0</f>
        <v>0</v>
      </c>
      <c r="E156" s="8">
        <f>E157+0</f>
        <v>2107.48</v>
      </c>
      <c r="F156" s="8">
        <f t="shared" ref="F156:G156" si="119">F157+0</f>
        <v>2320.9299999999998</v>
      </c>
      <c r="G156" s="8">
        <f t="shared" si="119"/>
        <v>0</v>
      </c>
      <c r="H156" s="21" t="e">
        <f t="shared" si="106"/>
        <v>#DIV/0!</v>
      </c>
      <c r="I156" s="167" t="e">
        <f t="shared" si="107"/>
        <v>#DIV/0!</v>
      </c>
      <c r="J156" s="218"/>
      <c r="K156" s="76"/>
      <c r="L156" s="76"/>
    </row>
    <row r="157" spans="1:12" ht="16.2" thickBot="1">
      <c r="A157" s="179">
        <v>3</v>
      </c>
      <c r="B157" s="9" t="s">
        <v>19</v>
      </c>
      <c r="C157" s="15">
        <f>C158+C159</f>
        <v>0</v>
      </c>
      <c r="D157" s="15">
        <f>D158+D159</f>
        <v>0</v>
      </c>
      <c r="E157" s="15">
        <f>E158+E159</f>
        <v>2107.48</v>
      </c>
      <c r="F157" s="15">
        <f t="shared" ref="F157:G157" si="120">F158+F159</f>
        <v>2320.9299999999998</v>
      </c>
      <c r="G157" s="15">
        <f t="shared" si="120"/>
        <v>0</v>
      </c>
      <c r="H157" s="22" t="e">
        <f t="shared" si="106"/>
        <v>#DIV/0!</v>
      </c>
      <c r="I157" s="168" t="e">
        <f t="shared" si="107"/>
        <v>#DIV/0!</v>
      </c>
      <c r="J157" s="218"/>
      <c r="K157" s="76"/>
      <c r="L157" s="76"/>
    </row>
    <row r="158" spans="1:12" ht="16.2" thickBot="1">
      <c r="A158" s="181">
        <v>31</v>
      </c>
      <c r="B158" s="11" t="s">
        <v>23</v>
      </c>
      <c r="C158" s="18">
        <v>0</v>
      </c>
      <c r="D158" s="18">
        <v>0</v>
      </c>
      <c r="E158" s="18">
        <v>1979.69</v>
      </c>
      <c r="F158" s="18">
        <v>2180.1999999999998</v>
      </c>
      <c r="G158" s="18">
        <v>0</v>
      </c>
      <c r="H158" s="108" t="e">
        <f t="shared" si="106"/>
        <v>#DIV/0!</v>
      </c>
      <c r="I158" s="171" t="e">
        <f t="shared" si="107"/>
        <v>#DIV/0!</v>
      </c>
      <c r="J158" s="218"/>
      <c r="K158" s="76"/>
      <c r="L158" s="76"/>
    </row>
    <row r="159" spans="1:12" ht="16.2" thickBot="1">
      <c r="A159" s="181">
        <v>32</v>
      </c>
      <c r="B159" s="11" t="s">
        <v>20</v>
      </c>
      <c r="C159" s="12">
        <v>0</v>
      </c>
      <c r="D159" s="12">
        <v>0</v>
      </c>
      <c r="E159" s="12">
        <v>127.79</v>
      </c>
      <c r="F159" s="12">
        <v>140.72999999999999</v>
      </c>
      <c r="G159" s="12">
        <v>0</v>
      </c>
      <c r="H159" s="108" t="e">
        <f t="shared" si="106"/>
        <v>#DIV/0!</v>
      </c>
      <c r="I159" s="171" t="e">
        <f t="shared" si="107"/>
        <v>#DIV/0!</v>
      </c>
      <c r="J159" s="218"/>
      <c r="K159" s="76"/>
      <c r="L159" s="76"/>
    </row>
    <row r="160" spans="1:12" ht="16.2" thickBot="1">
      <c r="A160" s="176" t="s">
        <v>60</v>
      </c>
      <c r="B160" s="3" t="s">
        <v>59</v>
      </c>
      <c r="C160" s="4">
        <f>SUM(C161+C166)</f>
        <v>1097.26</v>
      </c>
      <c r="D160" s="4">
        <f t="shared" ref="C160:G161" si="121">SUM(D161+0)</f>
        <v>3417.5</v>
      </c>
      <c r="E160" s="4">
        <f t="shared" si="121"/>
        <v>0</v>
      </c>
      <c r="F160" s="4">
        <f t="shared" si="121"/>
        <v>0</v>
      </c>
      <c r="G160" s="4">
        <f t="shared" si="121"/>
        <v>0</v>
      </c>
      <c r="H160" s="22">
        <f t="shared" si="89"/>
        <v>0</v>
      </c>
      <c r="I160" s="168">
        <f t="shared" si="91"/>
        <v>0</v>
      </c>
      <c r="J160" s="218"/>
      <c r="K160" s="76"/>
      <c r="L160" s="76"/>
    </row>
    <row r="161" spans="1:12" ht="16.2" thickBot="1">
      <c r="A161" s="176" t="s">
        <v>15</v>
      </c>
      <c r="B161" s="5" t="s">
        <v>16</v>
      </c>
      <c r="C161" s="6">
        <f t="shared" si="121"/>
        <v>1041.26</v>
      </c>
      <c r="D161" s="6">
        <f t="shared" si="121"/>
        <v>3417.5</v>
      </c>
      <c r="E161" s="6">
        <f t="shared" si="121"/>
        <v>0</v>
      </c>
      <c r="F161" s="6">
        <f t="shared" si="121"/>
        <v>0</v>
      </c>
      <c r="G161" s="6">
        <f t="shared" si="121"/>
        <v>0</v>
      </c>
      <c r="H161" s="22">
        <f t="shared" si="89"/>
        <v>0</v>
      </c>
      <c r="I161" s="168">
        <f t="shared" si="91"/>
        <v>0</v>
      </c>
      <c r="J161" s="218"/>
      <c r="K161" s="76"/>
      <c r="L161" s="76"/>
    </row>
    <row r="162" spans="1:12" ht="16.2" thickBot="1">
      <c r="A162" s="178" t="s">
        <v>61</v>
      </c>
      <c r="B162" s="7" t="s">
        <v>231</v>
      </c>
      <c r="C162" s="8">
        <f>C163+0</f>
        <v>1041.26</v>
      </c>
      <c r="D162" s="8">
        <f>D163+0</f>
        <v>3417.5</v>
      </c>
      <c r="E162" s="8">
        <f>E163+0</f>
        <v>0</v>
      </c>
      <c r="F162" s="8">
        <f t="shared" ref="F162:G162" si="122">F163+0</f>
        <v>0</v>
      </c>
      <c r="G162" s="8">
        <f t="shared" si="122"/>
        <v>0</v>
      </c>
      <c r="H162" s="21">
        <f t="shared" si="89"/>
        <v>0</v>
      </c>
      <c r="I162" s="167">
        <f t="shared" si="91"/>
        <v>0</v>
      </c>
      <c r="J162" s="218"/>
      <c r="K162" s="76"/>
      <c r="L162" s="76"/>
    </row>
    <row r="163" spans="1:12" ht="16.2" thickBot="1">
      <c r="A163" s="179">
        <v>3</v>
      </c>
      <c r="B163" s="9" t="s">
        <v>19</v>
      </c>
      <c r="C163" s="15">
        <f>C164+C165</f>
        <v>1041.26</v>
      </c>
      <c r="D163" s="15">
        <f>D164+D165</f>
        <v>3417.5</v>
      </c>
      <c r="E163" s="15">
        <f>E164+E165</f>
        <v>0</v>
      </c>
      <c r="F163" s="15">
        <f t="shared" ref="F163:G163" si="123">F164+F165</f>
        <v>0</v>
      </c>
      <c r="G163" s="15">
        <f t="shared" si="123"/>
        <v>0</v>
      </c>
      <c r="H163" s="140">
        <f t="shared" si="89"/>
        <v>0</v>
      </c>
      <c r="I163" s="180">
        <f t="shared" si="91"/>
        <v>0</v>
      </c>
      <c r="J163" s="218"/>
      <c r="K163" s="76"/>
      <c r="L163" s="76"/>
    </row>
    <row r="164" spans="1:12" ht="16.2" thickBot="1">
      <c r="A164" s="181">
        <v>31</v>
      </c>
      <c r="B164" s="11" t="s">
        <v>23</v>
      </c>
      <c r="C164" s="18">
        <v>1019.87</v>
      </c>
      <c r="D164" s="18">
        <v>3264.2</v>
      </c>
      <c r="E164" s="18">
        <v>0</v>
      </c>
      <c r="F164" s="18">
        <v>0</v>
      </c>
      <c r="G164" s="18">
        <v>0</v>
      </c>
      <c r="H164" s="108">
        <f t="shared" si="89"/>
        <v>0</v>
      </c>
      <c r="I164" s="171">
        <f t="shared" si="91"/>
        <v>0</v>
      </c>
      <c r="J164" s="218"/>
      <c r="K164" s="76"/>
      <c r="L164" s="76"/>
    </row>
    <row r="165" spans="1:12" ht="16.2" thickBot="1">
      <c r="A165" s="181">
        <v>32</v>
      </c>
      <c r="B165" s="11" t="s">
        <v>20</v>
      </c>
      <c r="C165" s="12">
        <v>21.39</v>
      </c>
      <c r="D165" s="12">
        <v>153.30000000000001</v>
      </c>
      <c r="E165" s="12">
        <v>0</v>
      </c>
      <c r="F165" s="12">
        <v>0</v>
      </c>
      <c r="G165" s="12">
        <v>0</v>
      </c>
      <c r="H165" s="108">
        <f t="shared" si="89"/>
        <v>0</v>
      </c>
      <c r="I165" s="171">
        <f t="shared" si="91"/>
        <v>0</v>
      </c>
      <c r="J165" s="218"/>
      <c r="K165" s="76"/>
      <c r="L165" s="76"/>
    </row>
    <row r="166" spans="1:12" ht="16.2" thickBot="1">
      <c r="A166" s="178" t="s">
        <v>62</v>
      </c>
      <c r="B166" s="7" t="s">
        <v>63</v>
      </c>
      <c r="C166" s="8">
        <f>SUM(C168+0)</f>
        <v>56</v>
      </c>
      <c r="D166" s="8">
        <v>0</v>
      </c>
      <c r="E166" s="8">
        <v>0</v>
      </c>
      <c r="F166" s="8">
        <v>0</v>
      </c>
      <c r="G166" s="8">
        <v>0</v>
      </c>
      <c r="H166" s="21">
        <f t="shared" si="89"/>
        <v>0</v>
      </c>
      <c r="I166" s="167" t="e">
        <f t="shared" si="91"/>
        <v>#DIV/0!</v>
      </c>
      <c r="J166" s="218"/>
      <c r="K166" s="76"/>
      <c r="L166" s="76"/>
    </row>
    <row r="167" spans="1:12" ht="16.2" thickBot="1">
      <c r="A167" s="179">
        <v>3</v>
      </c>
      <c r="B167" s="9" t="s">
        <v>19</v>
      </c>
      <c r="C167" s="15">
        <f>SUM(C168+0)</f>
        <v>56</v>
      </c>
      <c r="D167" s="15">
        <v>0</v>
      </c>
      <c r="E167" s="15">
        <v>0</v>
      </c>
      <c r="F167" s="15">
        <v>0</v>
      </c>
      <c r="G167" s="15">
        <v>0</v>
      </c>
      <c r="H167" s="140">
        <f t="shared" si="89"/>
        <v>0</v>
      </c>
      <c r="I167" s="180" t="e">
        <f t="shared" si="91"/>
        <v>#DIV/0!</v>
      </c>
      <c r="J167" s="218"/>
      <c r="K167" s="76"/>
      <c r="L167" s="76"/>
    </row>
    <row r="168" spans="1:12" ht="16.2" thickBot="1">
      <c r="A168" s="181">
        <v>32</v>
      </c>
      <c r="B168" s="11" t="s">
        <v>20</v>
      </c>
      <c r="C168" s="12">
        <v>56</v>
      </c>
      <c r="D168" s="12">
        <v>0</v>
      </c>
      <c r="E168" s="12">
        <v>0</v>
      </c>
      <c r="F168" s="12">
        <v>0</v>
      </c>
      <c r="G168" s="12">
        <v>0</v>
      </c>
      <c r="H168" s="108">
        <f t="shared" si="89"/>
        <v>0</v>
      </c>
      <c r="I168" s="171" t="e">
        <f t="shared" si="91"/>
        <v>#DIV/0!</v>
      </c>
      <c r="J168" s="218"/>
      <c r="K168" s="76"/>
      <c r="L168" s="76"/>
    </row>
    <row r="169" spans="1:12" ht="16.2" thickBot="1">
      <c r="A169" s="176" t="s">
        <v>64</v>
      </c>
      <c r="B169" s="3" t="s">
        <v>65</v>
      </c>
      <c r="C169" s="4">
        <f t="shared" ref="C169:G169" si="124">SUM(C170+0)</f>
        <v>9962.869999999999</v>
      </c>
      <c r="D169" s="4">
        <f t="shared" si="124"/>
        <v>19365.79</v>
      </c>
      <c r="E169" s="4">
        <f t="shared" si="124"/>
        <v>0</v>
      </c>
      <c r="F169" s="4">
        <f t="shared" si="124"/>
        <v>0</v>
      </c>
      <c r="G169" s="4">
        <f t="shared" si="124"/>
        <v>0</v>
      </c>
      <c r="H169" s="22">
        <f t="shared" si="89"/>
        <v>0</v>
      </c>
      <c r="I169" s="168">
        <f t="shared" si="91"/>
        <v>0</v>
      </c>
      <c r="J169" s="218"/>
      <c r="K169" s="76"/>
      <c r="L169" s="76"/>
    </row>
    <row r="170" spans="1:12" ht="16.2" thickBot="1">
      <c r="A170" s="176" t="s">
        <v>15</v>
      </c>
      <c r="B170" s="5" t="s">
        <v>16</v>
      </c>
      <c r="C170" s="6">
        <f>C171+C174</f>
        <v>9962.869999999999</v>
      </c>
      <c r="D170" s="6">
        <f>D171+D174</f>
        <v>19365.79</v>
      </c>
      <c r="E170" s="6">
        <f>E171+E174</f>
        <v>0</v>
      </c>
      <c r="F170" s="6">
        <f>F171+F174</f>
        <v>0</v>
      </c>
      <c r="G170" s="6">
        <f>G171+G174</f>
        <v>0</v>
      </c>
      <c r="H170" s="22">
        <f t="shared" si="89"/>
        <v>0</v>
      </c>
      <c r="I170" s="168">
        <f t="shared" si="91"/>
        <v>0</v>
      </c>
      <c r="J170" s="218"/>
      <c r="K170" s="76"/>
      <c r="L170" s="76"/>
    </row>
    <row r="171" spans="1:12" ht="16.2" thickBot="1">
      <c r="A171" s="178" t="s">
        <v>66</v>
      </c>
      <c r="B171" s="7" t="s">
        <v>25</v>
      </c>
      <c r="C171" s="8">
        <f>C172+0</f>
        <v>4062.47</v>
      </c>
      <c r="D171" s="8">
        <f>D172+0</f>
        <v>0</v>
      </c>
      <c r="E171" s="8">
        <f t="shared" ref="E171:G171" si="125">E172+0</f>
        <v>0</v>
      </c>
      <c r="F171" s="8">
        <f t="shared" si="125"/>
        <v>0</v>
      </c>
      <c r="G171" s="8">
        <f t="shared" si="125"/>
        <v>0</v>
      </c>
      <c r="H171" s="21">
        <f t="shared" si="89"/>
        <v>0</v>
      </c>
      <c r="I171" s="167" t="e">
        <f t="shared" si="91"/>
        <v>#DIV/0!</v>
      </c>
      <c r="J171" s="218"/>
      <c r="K171" s="76"/>
      <c r="L171" s="76"/>
    </row>
    <row r="172" spans="1:12" ht="16.2" thickBot="1">
      <c r="A172" s="179">
        <v>3</v>
      </c>
      <c r="B172" s="9" t="s">
        <v>19</v>
      </c>
      <c r="C172" s="10">
        <f>SUM(C173+0)</f>
        <v>4062.47</v>
      </c>
      <c r="D172" s="10">
        <f>D173+0</f>
        <v>0</v>
      </c>
      <c r="E172" s="10">
        <f t="shared" ref="E172:G172" si="126">SUM(E173+0)</f>
        <v>0</v>
      </c>
      <c r="F172" s="10">
        <f t="shared" si="126"/>
        <v>0</v>
      </c>
      <c r="G172" s="10">
        <f t="shared" si="126"/>
        <v>0</v>
      </c>
      <c r="H172" s="140">
        <f t="shared" si="89"/>
        <v>0</v>
      </c>
      <c r="I172" s="180" t="e">
        <f t="shared" si="91"/>
        <v>#DIV/0!</v>
      </c>
      <c r="J172" s="218"/>
      <c r="K172" s="76"/>
      <c r="L172" s="76"/>
    </row>
    <row r="173" spans="1:12" ht="16.2" thickBot="1">
      <c r="A173" s="181">
        <v>31</v>
      </c>
      <c r="B173" s="11" t="s">
        <v>23</v>
      </c>
      <c r="C173" s="13">
        <v>4062.47</v>
      </c>
      <c r="D173" s="13">
        <v>0</v>
      </c>
      <c r="E173" s="13">
        <v>0</v>
      </c>
      <c r="F173" s="13">
        <v>0</v>
      </c>
      <c r="G173" s="13">
        <v>0</v>
      </c>
      <c r="H173" s="108">
        <f t="shared" si="89"/>
        <v>0</v>
      </c>
      <c r="I173" s="171" t="e">
        <f t="shared" si="91"/>
        <v>#DIV/0!</v>
      </c>
      <c r="J173" s="218"/>
      <c r="K173" s="76"/>
      <c r="L173" s="76"/>
    </row>
    <row r="174" spans="1:12" ht="16.2" thickBot="1">
      <c r="A174" s="178" t="s">
        <v>26</v>
      </c>
      <c r="B174" s="7" t="s">
        <v>231</v>
      </c>
      <c r="C174" s="8">
        <f>C175+0</f>
        <v>5900.4</v>
      </c>
      <c r="D174" s="8">
        <f>D175+0</f>
        <v>19365.79</v>
      </c>
      <c r="E174" s="8">
        <f>E175+0</f>
        <v>0</v>
      </c>
      <c r="F174" s="8">
        <f t="shared" ref="F174:G174" si="127">F175+0</f>
        <v>0</v>
      </c>
      <c r="G174" s="8">
        <f t="shared" si="127"/>
        <v>0</v>
      </c>
      <c r="H174" s="21">
        <f t="shared" si="89"/>
        <v>0</v>
      </c>
      <c r="I174" s="167">
        <f t="shared" si="91"/>
        <v>0</v>
      </c>
      <c r="J174" s="218"/>
      <c r="K174" s="76"/>
      <c r="L174" s="76"/>
    </row>
    <row r="175" spans="1:12" ht="16.2" thickBot="1">
      <c r="A175" s="179">
        <v>3</v>
      </c>
      <c r="B175" s="9" t="s">
        <v>19</v>
      </c>
      <c r="C175" s="10">
        <f>C176+C177</f>
        <v>5900.4</v>
      </c>
      <c r="D175" s="10">
        <f>D176+D177</f>
        <v>19365.79</v>
      </c>
      <c r="E175" s="10">
        <f>E176+E177</f>
        <v>0</v>
      </c>
      <c r="F175" s="10">
        <f t="shared" ref="F175:G175" si="128">F176+F177</f>
        <v>0</v>
      </c>
      <c r="G175" s="10">
        <f t="shared" si="128"/>
        <v>0</v>
      </c>
      <c r="H175" s="140">
        <f t="shared" si="89"/>
        <v>0</v>
      </c>
      <c r="I175" s="180">
        <f t="shared" si="91"/>
        <v>0</v>
      </c>
      <c r="J175" s="218"/>
      <c r="K175" s="76"/>
      <c r="L175" s="76"/>
    </row>
    <row r="176" spans="1:12" ht="16.2" thickBot="1">
      <c r="A176" s="181">
        <v>31</v>
      </c>
      <c r="B176" s="11" t="s">
        <v>23</v>
      </c>
      <c r="C176" s="13">
        <v>5779.2</v>
      </c>
      <c r="D176" s="13">
        <v>18497.11</v>
      </c>
      <c r="E176" s="13">
        <v>0</v>
      </c>
      <c r="F176" s="13">
        <v>0</v>
      </c>
      <c r="G176" s="13">
        <v>0</v>
      </c>
      <c r="H176" s="108">
        <f t="shared" si="89"/>
        <v>0</v>
      </c>
      <c r="I176" s="171">
        <f t="shared" si="91"/>
        <v>0</v>
      </c>
      <c r="J176" s="218"/>
      <c r="K176" s="76"/>
      <c r="L176" s="76"/>
    </row>
    <row r="177" spans="1:12" ht="16.2" thickBot="1">
      <c r="A177" s="181">
        <v>32</v>
      </c>
      <c r="B177" s="11" t="s">
        <v>20</v>
      </c>
      <c r="C177" s="12">
        <v>121.2</v>
      </c>
      <c r="D177" s="13">
        <v>868.68</v>
      </c>
      <c r="E177" s="12">
        <v>0</v>
      </c>
      <c r="F177" s="12">
        <v>0</v>
      </c>
      <c r="G177" s="12">
        <v>0</v>
      </c>
      <c r="H177" s="108">
        <f t="shared" si="89"/>
        <v>0</v>
      </c>
      <c r="I177" s="171">
        <f t="shared" si="91"/>
        <v>0</v>
      </c>
      <c r="J177" s="218"/>
      <c r="K177" s="76"/>
      <c r="L177" s="76"/>
    </row>
    <row r="178" spans="1:12" ht="16.2" thickBot="1">
      <c r="A178" s="176" t="s">
        <v>67</v>
      </c>
      <c r="B178" s="3" t="s">
        <v>203</v>
      </c>
      <c r="C178" s="4">
        <f>SUM(C179+C192)</f>
        <v>680274.70000000007</v>
      </c>
      <c r="D178" s="4">
        <f>SUM(D179+D192)</f>
        <v>752084.46</v>
      </c>
      <c r="E178" s="4">
        <f>SUM(E179+E192)</f>
        <v>0</v>
      </c>
      <c r="F178" s="4">
        <f t="shared" ref="F178:G178" si="129">SUM(F179+F192)</f>
        <v>0</v>
      </c>
      <c r="G178" s="4">
        <f t="shared" si="129"/>
        <v>0</v>
      </c>
      <c r="H178" s="22">
        <f t="shared" si="89"/>
        <v>0</v>
      </c>
      <c r="I178" s="168">
        <f t="shared" si="91"/>
        <v>0</v>
      </c>
      <c r="J178" s="218"/>
      <c r="K178" s="76"/>
      <c r="L178" s="76"/>
    </row>
    <row r="179" spans="1:12" ht="16.2" thickBot="1">
      <c r="A179" s="176" t="s">
        <v>15</v>
      </c>
      <c r="B179" s="5" t="s">
        <v>16</v>
      </c>
      <c r="C179" s="6">
        <f>SUM(C180+C183+C186)</f>
        <v>28618.170000000002</v>
      </c>
      <c r="D179" s="6">
        <f>SUM(D180+D183+D186+D189)</f>
        <v>32584.46</v>
      </c>
      <c r="E179" s="6">
        <f>SUM(E180+E183+E186+E189)</f>
        <v>0</v>
      </c>
      <c r="F179" s="6">
        <f t="shared" ref="F179:G179" si="130">SUM(F180+F183+F186+F189)</f>
        <v>0</v>
      </c>
      <c r="G179" s="6">
        <f t="shared" si="130"/>
        <v>0</v>
      </c>
      <c r="H179" s="22">
        <f t="shared" si="89"/>
        <v>0</v>
      </c>
      <c r="I179" s="168">
        <f t="shared" si="91"/>
        <v>0</v>
      </c>
      <c r="J179" s="218"/>
      <c r="K179" s="76"/>
      <c r="L179" s="76"/>
    </row>
    <row r="180" spans="1:12" ht="16.2" thickBot="1">
      <c r="A180" s="178" t="s">
        <v>69</v>
      </c>
      <c r="B180" s="7" t="s">
        <v>70</v>
      </c>
      <c r="C180" s="8">
        <f t="shared" ref="C180:D181" si="131">SUM(C181+0)</f>
        <v>5570.74</v>
      </c>
      <c r="D180" s="8">
        <f t="shared" si="131"/>
        <v>7000</v>
      </c>
      <c r="E180" s="8">
        <f>E181+0</f>
        <v>0</v>
      </c>
      <c r="F180" s="8">
        <f t="shared" ref="F180:G181" si="132">F181+0</f>
        <v>0</v>
      </c>
      <c r="G180" s="8">
        <f t="shared" si="132"/>
        <v>0</v>
      </c>
      <c r="H180" s="21">
        <f t="shared" si="89"/>
        <v>0</v>
      </c>
      <c r="I180" s="167">
        <f t="shared" si="91"/>
        <v>0</v>
      </c>
      <c r="J180" s="218"/>
      <c r="K180" s="76"/>
      <c r="L180" s="76"/>
    </row>
    <row r="181" spans="1:12" ht="16.2" thickBot="1">
      <c r="A181" s="184">
        <v>4</v>
      </c>
      <c r="B181" s="14" t="s">
        <v>33</v>
      </c>
      <c r="C181" s="10">
        <f t="shared" si="131"/>
        <v>5570.74</v>
      </c>
      <c r="D181" s="10">
        <f t="shared" si="131"/>
        <v>7000</v>
      </c>
      <c r="E181" s="10">
        <f>E182+0</f>
        <v>0</v>
      </c>
      <c r="F181" s="10">
        <f t="shared" si="132"/>
        <v>0</v>
      </c>
      <c r="G181" s="10">
        <f t="shared" si="132"/>
        <v>0</v>
      </c>
      <c r="H181" s="140">
        <f t="shared" si="89"/>
        <v>0</v>
      </c>
      <c r="I181" s="180">
        <f t="shared" si="91"/>
        <v>0</v>
      </c>
      <c r="J181" s="218"/>
      <c r="K181" s="76"/>
      <c r="L181" s="76"/>
    </row>
    <row r="182" spans="1:12" ht="16.2" thickBot="1">
      <c r="A182" s="181">
        <v>42</v>
      </c>
      <c r="B182" s="11" t="s">
        <v>34</v>
      </c>
      <c r="C182" s="12">
        <v>5570.74</v>
      </c>
      <c r="D182" s="12">
        <v>7000</v>
      </c>
      <c r="E182" s="12">
        <v>0</v>
      </c>
      <c r="F182" s="12">
        <v>0</v>
      </c>
      <c r="G182" s="12">
        <v>0</v>
      </c>
      <c r="H182" s="108">
        <f t="shared" si="89"/>
        <v>0</v>
      </c>
      <c r="I182" s="171">
        <f t="shared" si="91"/>
        <v>0</v>
      </c>
      <c r="J182" s="218"/>
      <c r="K182" s="76"/>
      <c r="L182" s="76"/>
    </row>
    <row r="183" spans="1:12" ht="16.2" thickBot="1">
      <c r="A183" s="178" t="s">
        <v>71</v>
      </c>
      <c r="B183" s="7" t="s">
        <v>72</v>
      </c>
      <c r="C183" s="8">
        <f t="shared" ref="C183:G183" si="133">SUM(C185+0)</f>
        <v>22813.45</v>
      </c>
      <c r="D183" s="8">
        <f t="shared" si="133"/>
        <v>24897.599999999999</v>
      </c>
      <c r="E183" s="8">
        <f t="shared" si="133"/>
        <v>0</v>
      </c>
      <c r="F183" s="8">
        <f t="shared" si="133"/>
        <v>0</v>
      </c>
      <c r="G183" s="8">
        <f t="shared" si="133"/>
        <v>0</v>
      </c>
      <c r="H183" s="21">
        <f t="shared" si="89"/>
        <v>0</v>
      </c>
      <c r="I183" s="167">
        <f t="shared" si="91"/>
        <v>0</v>
      </c>
      <c r="J183" s="218"/>
      <c r="K183" s="76"/>
      <c r="L183" s="76"/>
    </row>
    <row r="184" spans="1:12" ht="16.2" thickBot="1">
      <c r="A184" s="179">
        <v>3</v>
      </c>
      <c r="B184" s="9" t="s">
        <v>19</v>
      </c>
      <c r="C184" s="15">
        <f>C185+0</f>
        <v>22813.45</v>
      </c>
      <c r="D184" s="15">
        <f>D185+0</f>
        <v>24897.599999999999</v>
      </c>
      <c r="E184" s="15">
        <f>E185+0</f>
        <v>0</v>
      </c>
      <c r="F184" s="15">
        <f t="shared" ref="F184:G184" si="134">F185+0</f>
        <v>0</v>
      </c>
      <c r="G184" s="15">
        <f t="shared" si="134"/>
        <v>0</v>
      </c>
      <c r="H184" s="140">
        <f t="shared" si="89"/>
        <v>0</v>
      </c>
      <c r="I184" s="180">
        <f t="shared" si="91"/>
        <v>0</v>
      </c>
      <c r="J184" s="218"/>
      <c r="K184" s="76"/>
      <c r="L184" s="76"/>
    </row>
    <row r="185" spans="1:12" ht="16.2" thickBot="1">
      <c r="A185" s="188">
        <v>32</v>
      </c>
      <c r="B185" s="16" t="s">
        <v>20</v>
      </c>
      <c r="C185" s="17">
        <v>22813.45</v>
      </c>
      <c r="D185" s="17">
        <v>24897.599999999999</v>
      </c>
      <c r="E185" s="17">
        <v>0</v>
      </c>
      <c r="F185" s="17">
        <v>0</v>
      </c>
      <c r="G185" s="17">
        <v>0</v>
      </c>
      <c r="H185" s="108">
        <f t="shared" si="89"/>
        <v>0</v>
      </c>
      <c r="I185" s="171">
        <f t="shared" si="91"/>
        <v>0</v>
      </c>
      <c r="J185" s="218"/>
      <c r="K185" s="76"/>
      <c r="L185" s="76"/>
    </row>
    <row r="186" spans="1:12" ht="16.2" thickBot="1">
      <c r="A186" s="178" t="s">
        <v>73</v>
      </c>
      <c r="B186" s="7" t="s">
        <v>74</v>
      </c>
      <c r="C186" s="8">
        <f t="shared" ref="C186:G186" si="135">SUM(C188+0)</f>
        <v>233.98</v>
      </c>
      <c r="D186" s="8">
        <f t="shared" si="135"/>
        <v>234</v>
      </c>
      <c r="E186" s="8">
        <f t="shared" si="135"/>
        <v>0</v>
      </c>
      <c r="F186" s="8">
        <f t="shared" si="135"/>
        <v>0</v>
      </c>
      <c r="G186" s="8">
        <f t="shared" si="135"/>
        <v>0</v>
      </c>
      <c r="H186" s="21">
        <f t="shared" si="89"/>
        <v>0</v>
      </c>
      <c r="I186" s="167">
        <f t="shared" si="91"/>
        <v>0</v>
      </c>
      <c r="J186" s="218"/>
      <c r="K186" s="76"/>
      <c r="L186" s="76"/>
    </row>
    <row r="187" spans="1:12" ht="16.2" thickBot="1">
      <c r="A187" s="179">
        <v>3</v>
      </c>
      <c r="B187" s="9" t="s">
        <v>19</v>
      </c>
      <c r="C187" s="10">
        <f>SUM(C188+0)</f>
        <v>233.98</v>
      </c>
      <c r="D187" s="10">
        <f>SUM(D188+0)</f>
        <v>234</v>
      </c>
      <c r="E187" s="10">
        <f>E188+0</f>
        <v>0</v>
      </c>
      <c r="F187" s="10">
        <f t="shared" ref="F187:G187" si="136">F188+0</f>
        <v>0</v>
      </c>
      <c r="G187" s="10">
        <f t="shared" si="136"/>
        <v>0</v>
      </c>
      <c r="H187" s="140">
        <f t="shared" si="89"/>
        <v>0</v>
      </c>
      <c r="I187" s="180">
        <f t="shared" si="91"/>
        <v>0</v>
      </c>
      <c r="J187" s="218"/>
      <c r="K187" s="76"/>
      <c r="L187" s="76"/>
    </row>
    <row r="188" spans="1:12" ht="16.2" thickBot="1">
      <c r="A188" s="181">
        <v>38</v>
      </c>
      <c r="B188" s="11" t="s">
        <v>75</v>
      </c>
      <c r="C188" s="12">
        <v>233.98</v>
      </c>
      <c r="D188" s="12">
        <v>234</v>
      </c>
      <c r="E188" s="12">
        <v>0</v>
      </c>
      <c r="F188" s="12">
        <v>0</v>
      </c>
      <c r="G188" s="12">
        <v>0</v>
      </c>
      <c r="H188" s="108">
        <f t="shared" si="89"/>
        <v>0</v>
      </c>
      <c r="I188" s="171">
        <f t="shared" si="91"/>
        <v>0</v>
      </c>
      <c r="J188" s="218"/>
      <c r="K188" s="76"/>
      <c r="L188" s="76"/>
    </row>
    <row r="189" spans="1:12" ht="16.2" thickBot="1">
      <c r="A189" s="178" t="s">
        <v>76</v>
      </c>
      <c r="B189" s="7" t="s">
        <v>77</v>
      </c>
      <c r="C189" s="8">
        <f t="shared" ref="C189:G189" si="137">SUM(C191+0)</f>
        <v>0</v>
      </c>
      <c r="D189" s="8">
        <f t="shared" si="137"/>
        <v>452.86</v>
      </c>
      <c r="E189" s="8">
        <f t="shared" si="137"/>
        <v>0</v>
      </c>
      <c r="F189" s="8">
        <f t="shared" si="137"/>
        <v>0</v>
      </c>
      <c r="G189" s="8">
        <f t="shared" si="137"/>
        <v>0</v>
      </c>
      <c r="H189" s="21" t="e">
        <f t="shared" si="89"/>
        <v>#DIV/0!</v>
      </c>
      <c r="I189" s="167">
        <f t="shared" si="91"/>
        <v>0</v>
      </c>
      <c r="J189" s="218"/>
      <c r="K189" s="76"/>
      <c r="L189" s="76"/>
    </row>
    <row r="190" spans="1:12" ht="16.2" thickBot="1">
      <c r="A190" s="179">
        <v>3</v>
      </c>
      <c r="B190" s="9" t="s">
        <v>19</v>
      </c>
      <c r="C190" s="15">
        <f>C191+0</f>
        <v>0</v>
      </c>
      <c r="D190" s="15">
        <f>D191+0</f>
        <v>452.86</v>
      </c>
      <c r="E190" s="15">
        <f>E191+0</f>
        <v>0</v>
      </c>
      <c r="F190" s="15">
        <f t="shared" ref="F190:G190" si="138">F191+0</f>
        <v>0</v>
      </c>
      <c r="G190" s="15">
        <f t="shared" si="138"/>
        <v>0</v>
      </c>
      <c r="H190" s="140" t="e">
        <f t="shared" si="89"/>
        <v>#DIV/0!</v>
      </c>
      <c r="I190" s="180">
        <f t="shared" si="91"/>
        <v>0</v>
      </c>
      <c r="J190" s="218"/>
      <c r="K190" s="76"/>
      <c r="L190" s="76"/>
    </row>
    <row r="191" spans="1:12" ht="16.2" thickBot="1">
      <c r="A191" s="188">
        <v>32</v>
      </c>
      <c r="B191" s="16" t="s">
        <v>20</v>
      </c>
      <c r="C191" s="17">
        <v>0</v>
      </c>
      <c r="D191" s="17">
        <v>452.86</v>
      </c>
      <c r="E191" s="17">
        <v>0</v>
      </c>
      <c r="F191" s="17">
        <v>0</v>
      </c>
      <c r="G191" s="17">
        <v>0</v>
      </c>
      <c r="H191" s="108" t="e">
        <f t="shared" si="89"/>
        <v>#DIV/0!</v>
      </c>
      <c r="I191" s="171">
        <f t="shared" si="91"/>
        <v>0</v>
      </c>
      <c r="J191" s="218"/>
      <c r="K191" s="76"/>
      <c r="L191" s="76"/>
    </row>
    <row r="192" spans="1:12" ht="16.2" thickBot="1">
      <c r="A192" s="176" t="s">
        <v>15</v>
      </c>
      <c r="B192" s="5" t="s">
        <v>28</v>
      </c>
      <c r="C192" s="6">
        <f>SUM(C193+C197)</f>
        <v>651656.53</v>
      </c>
      <c r="D192" s="6">
        <f>SUM(D193+D197)</f>
        <v>719500</v>
      </c>
      <c r="E192" s="6">
        <f>SUM(E193+E197)</f>
        <v>0</v>
      </c>
      <c r="F192" s="6">
        <f t="shared" ref="F192:G192" si="139">SUM(F193+F197)</f>
        <v>0</v>
      </c>
      <c r="G192" s="6">
        <f t="shared" si="139"/>
        <v>0</v>
      </c>
      <c r="H192" s="22">
        <f t="shared" si="89"/>
        <v>0</v>
      </c>
      <c r="I192" s="168">
        <f t="shared" si="91"/>
        <v>0</v>
      </c>
      <c r="J192" s="218"/>
      <c r="K192" s="76"/>
      <c r="L192" s="76"/>
    </row>
    <row r="193" spans="1:12" ht="16.2" thickBot="1">
      <c r="A193" s="178" t="s">
        <v>38</v>
      </c>
      <c r="B193" s="7" t="s">
        <v>39</v>
      </c>
      <c r="C193" s="8">
        <f t="shared" ref="C193:G193" si="140">SUM(C194+0)</f>
        <v>651346.9</v>
      </c>
      <c r="D193" s="8">
        <f t="shared" si="140"/>
        <v>719500</v>
      </c>
      <c r="E193" s="8">
        <f t="shared" si="140"/>
        <v>0</v>
      </c>
      <c r="F193" s="8">
        <f t="shared" si="140"/>
        <v>0</v>
      </c>
      <c r="G193" s="8">
        <f t="shared" si="140"/>
        <v>0</v>
      </c>
      <c r="H193" s="21">
        <f t="shared" si="89"/>
        <v>0</v>
      </c>
      <c r="I193" s="167">
        <f t="shared" si="91"/>
        <v>0</v>
      </c>
      <c r="J193" s="218"/>
      <c r="K193" s="76"/>
      <c r="L193" s="76"/>
    </row>
    <row r="194" spans="1:12" ht="16.2" thickBot="1">
      <c r="A194" s="190">
        <v>3</v>
      </c>
      <c r="B194" s="5" t="s">
        <v>19</v>
      </c>
      <c r="C194" s="4">
        <f>SUM(C195+C196)</f>
        <v>651346.9</v>
      </c>
      <c r="D194" s="4">
        <f>SUM(D195+D196)</f>
        <v>719500</v>
      </c>
      <c r="E194" s="4">
        <f>SUM(E195+E196)</f>
        <v>0</v>
      </c>
      <c r="F194" s="4">
        <f t="shared" ref="F194:G194" si="141">SUM(F195+F196)</f>
        <v>0</v>
      </c>
      <c r="G194" s="4">
        <f t="shared" si="141"/>
        <v>0</v>
      </c>
      <c r="H194" s="22">
        <f t="shared" si="89"/>
        <v>0</v>
      </c>
      <c r="I194" s="168">
        <f t="shared" si="91"/>
        <v>0</v>
      </c>
      <c r="J194" s="218"/>
      <c r="K194" s="76"/>
      <c r="L194" s="76"/>
    </row>
    <row r="195" spans="1:12" ht="16.2" thickBot="1">
      <c r="A195" s="181">
        <v>31</v>
      </c>
      <c r="B195" s="11" t="s">
        <v>23</v>
      </c>
      <c r="C195" s="13">
        <v>636138.74</v>
      </c>
      <c r="D195" s="13">
        <v>698500</v>
      </c>
      <c r="E195" s="13">
        <v>0</v>
      </c>
      <c r="F195" s="13">
        <v>0</v>
      </c>
      <c r="G195" s="13">
        <v>0</v>
      </c>
      <c r="H195" s="108">
        <f t="shared" ref="H195:H246" si="142">E195/C195*100</f>
        <v>0</v>
      </c>
      <c r="I195" s="171">
        <f t="shared" si="91"/>
        <v>0</v>
      </c>
      <c r="J195" s="218"/>
      <c r="K195" s="76"/>
    </row>
    <row r="196" spans="1:12" ht="16.2" thickBot="1">
      <c r="A196" s="188">
        <v>32</v>
      </c>
      <c r="B196" s="16" t="s">
        <v>20</v>
      </c>
      <c r="C196" s="17">
        <v>15208.16</v>
      </c>
      <c r="D196" s="17">
        <v>21000</v>
      </c>
      <c r="E196" s="17">
        <v>0</v>
      </c>
      <c r="F196" s="17">
        <v>0</v>
      </c>
      <c r="G196" s="17">
        <v>0</v>
      </c>
      <c r="H196" s="108">
        <f t="shared" si="142"/>
        <v>0</v>
      </c>
      <c r="I196" s="171">
        <f t="shared" ref="I196:I246" si="143">E196/D196*100</f>
        <v>0</v>
      </c>
      <c r="J196" s="218"/>
      <c r="K196" s="76"/>
    </row>
    <row r="197" spans="1:12" ht="16.2" thickBot="1">
      <c r="A197" s="178" t="s">
        <v>31</v>
      </c>
      <c r="B197" s="7" t="s">
        <v>32</v>
      </c>
      <c r="C197" s="8">
        <f>SUM(C198+0)</f>
        <v>309.63</v>
      </c>
      <c r="D197" s="8">
        <v>0</v>
      </c>
      <c r="E197" s="8">
        <v>0</v>
      </c>
      <c r="F197" s="8">
        <v>0</v>
      </c>
      <c r="G197" s="8">
        <v>0</v>
      </c>
      <c r="H197" s="21">
        <f t="shared" si="142"/>
        <v>0</v>
      </c>
      <c r="I197" s="167" t="e">
        <f t="shared" si="143"/>
        <v>#DIV/0!</v>
      </c>
      <c r="J197" s="218"/>
      <c r="K197" s="76"/>
    </row>
    <row r="198" spans="1:12" ht="16.2" thickBot="1">
      <c r="A198" s="184">
        <v>4</v>
      </c>
      <c r="B198" s="14" t="s">
        <v>33</v>
      </c>
      <c r="C198" s="10">
        <f>SUM(C199+0)</f>
        <v>309.63</v>
      </c>
      <c r="D198" s="10">
        <v>0</v>
      </c>
      <c r="E198" s="10">
        <v>0</v>
      </c>
      <c r="F198" s="10">
        <v>0</v>
      </c>
      <c r="G198" s="10">
        <v>0</v>
      </c>
      <c r="H198" s="140">
        <f t="shared" si="142"/>
        <v>0</v>
      </c>
      <c r="I198" s="180" t="e">
        <f t="shared" si="143"/>
        <v>#DIV/0!</v>
      </c>
      <c r="J198" s="218"/>
      <c r="K198" s="76"/>
    </row>
    <row r="199" spans="1:12" ht="16.2" thickBot="1">
      <c r="A199" s="181">
        <v>42</v>
      </c>
      <c r="B199" s="11" t="s">
        <v>34</v>
      </c>
      <c r="C199" s="19">
        <v>309.63</v>
      </c>
      <c r="D199" s="19">
        <v>0</v>
      </c>
      <c r="E199" s="19">
        <v>0</v>
      </c>
      <c r="F199" s="19">
        <v>0</v>
      </c>
      <c r="G199" s="19">
        <v>0</v>
      </c>
      <c r="H199" s="108">
        <f t="shared" si="142"/>
        <v>0</v>
      </c>
      <c r="I199" s="171" t="e">
        <f t="shared" si="143"/>
        <v>#DIV/0!</v>
      </c>
      <c r="J199" s="218"/>
    </row>
    <row r="200" spans="1:12" ht="16.2" thickBot="1">
      <c r="A200" s="176" t="s">
        <v>263</v>
      </c>
      <c r="B200" s="3" t="s">
        <v>270</v>
      </c>
      <c r="C200" s="4">
        <f t="shared" ref="C200:G201" si="144">SUM(C201+0)</f>
        <v>0</v>
      </c>
      <c r="D200" s="4">
        <f t="shared" si="144"/>
        <v>0</v>
      </c>
      <c r="E200" s="4">
        <f t="shared" si="144"/>
        <v>11942.35</v>
      </c>
      <c r="F200" s="4">
        <f t="shared" si="144"/>
        <v>13151.949999999999</v>
      </c>
      <c r="G200" s="4">
        <f t="shared" si="144"/>
        <v>0</v>
      </c>
      <c r="H200" s="22" t="e">
        <f t="shared" ref="H200:H205" si="145">E200/C200*100</f>
        <v>#DIV/0!</v>
      </c>
      <c r="I200" s="168" t="e">
        <f t="shared" ref="I200:I205" si="146">E200/D200*100</f>
        <v>#DIV/0!</v>
      </c>
      <c r="J200" s="218"/>
      <c r="K200" s="76"/>
    </row>
    <row r="201" spans="1:12" ht="16.2" thickBot="1">
      <c r="A201" s="176" t="s">
        <v>15</v>
      </c>
      <c r="B201" s="5" t="s">
        <v>16</v>
      </c>
      <c r="C201" s="6">
        <f t="shared" si="144"/>
        <v>0</v>
      </c>
      <c r="D201" s="6">
        <f t="shared" si="144"/>
        <v>0</v>
      </c>
      <c r="E201" s="6">
        <f t="shared" si="144"/>
        <v>11942.35</v>
      </c>
      <c r="F201" s="6">
        <f t="shared" si="144"/>
        <v>13151.949999999999</v>
      </c>
      <c r="G201" s="6">
        <f t="shared" si="144"/>
        <v>0</v>
      </c>
      <c r="H201" s="22" t="e">
        <f t="shared" si="145"/>
        <v>#DIV/0!</v>
      </c>
      <c r="I201" s="168" t="e">
        <f t="shared" si="146"/>
        <v>#DIV/0!</v>
      </c>
      <c r="J201" s="218"/>
      <c r="K201" s="76"/>
    </row>
    <row r="202" spans="1:12" ht="16.2" thickBot="1">
      <c r="A202" s="178" t="s">
        <v>61</v>
      </c>
      <c r="B202" s="7" t="s">
        <v>231</v>
      </c>
      <c r="C202" s="8">
        <f>C203+0</f>
        <v>0</v>
      </c>
      <c r="D202" s="8">
        <f>D203+0</f>
        <v>0</v>
      </c>
      <c r="E202" s="8">
        <f>E203+0</f>
        <v>11942.35</v>
      </c>
      <c r="F202" s="8">
        <f t="shared" ref="F202:G202" si="147">F203+0</f>
        <v>13151.949999999999</v>
      </c>
      <c r="G202" s="8">
        <f t="shared" si="147"/>
        <v>0</v>
      </c>
      <c r="H202" s="21" t="e">
        <f t="shared" si="145"/>
        <v>#DIV/0!</v>
      </c>
      <c r="I202" s="167" t="e">
        <f t="shared" si="146"/>
        <v>#DIV/0!</v>
      </c>
      <c r="J202" s="218"/>
      <c r="K202" s="76"/>
    </row>
    <row r="203" spans="1:12" ht="16.2" thickBot="1">
      <c r="A203" s="179">
        <v>3</v>
      </c>
      <c r="B203" s="9" t="s">
        <v>19</v>
      </c>
      <c r="C203" s="10">
        <f>C204+C205</f>
        <v>0</v>
      </c>
      <c r="D203" s="10">
        <f>D204+D205</f>
        <v>0</v>
      </c>
      <c r="E203" s="10">
        <f>E204+E205</f>
        <v>11942.35</v>
      </c>
      <c r="F203" s="10">
        <f t="shared" ref="F203:G203" si="148">F204+F205</f>
        <v>13151.949999999999</v>
      </c>
      <c r="G203" s="10">
        <f t="shared" si="148"/>
        <v>0</v>
      </c>
      <c r="H203" s="140" t="e">
        <f t="shared" si="145"/>
        <v>#DIV/0!</v>
      </c>
      <c r="I203" s="180" t="e">
        <f t="shared" si="146"/>
        <v>#DIV/0!</v>
      </c>
      <c r="J203" s="218"/>
      <c r="K203" s="76"/>
    </row>
    <row r="204" spans="1:12" ht="16.2" thickBot="1">
      <c r="A204" s="181">
        <v>31</v>
      </c>
      <c r="B204" s="11" t="s">
        <v>23</v>
      </c>
      <c r="C204" s="13">
        <v>0</v>
      </c>
      <c r="D204" s="13">
        <v>0</v>
      </c>
      <c r="E204" s="13">
        <v>11218.23</v>
      </c>
      <c r="F204" s="13">
        <v>12354.48</v>
      </c>
      <c r="G204" s="13">
        <v>0</v>
      </c>
      <c r="H204" s="108" t="e">
        <f t="shared" si="145"/>
        <v>#DIV/0!</v>
      </c>
      <c r="I204" s="171" t="e">
        <f t="shared" si="146"/>
        <v>#DIV/0!</v>
      </c>
      <c r="J204" s="218"/>
      <c r="K204" s="76"/>
    </row>
    <row r="205" spans="1:12" ht="16.2" thickBot="1">
      <c r="A205" s="181">
        <v>32</v>
      </c>
      <c r="B205" s="11" t="s">
        <v>20</v>
      </c>
      <c r="C205" s="12">
        <v>0</v>
      </c>
      <c r="D205" s="13">
        <v>0</v>
      </c>
      <c r="E205" s="12">
        <v>724.12</v>
      </c>
      <c r="F205" s="12">
        <v>797.47</v>
      </c>
      <c r="G205" s="12">
        <v>0</v>
      </c>
      <c r="H205" s="108" t="e">
        <f t="shared" si="145"/>
        <v>#DIV/0!</v>
      </c>
      <c r="I205" s="171" t="e">
        <f t="shared" si="146"/>
        <v>#DIV/0!</v>
      </c>
      <c r="J205" s="218"/>
      <c r="K205" s="76"/>
    </row>
    <row r="206" spans="1:12" ht="16.2" thickBot="1">
      <c r="A206" s="176" t="s">
        <v>78</v>
      </c>
      <c r="B206" s="3" t="s">
        <v>79</v>
      </c>
      <c r="C206" s="4">
        <f t="shared" ref="C206:G207" si="149">SUM(C207+0)</f>
        <v>0</v>
      </c>
      <c r="D206" s="4">
        <f t="shared" si="149"/>
        <v>371.52</v>
      </c>
      <c r="E206" s="4">
        <f t="shared" si="149"/>
        <v>0</v>
      </c>
      <c r="F206" s="4">
        <f t="shared" si="149"/>
        <v>0</v>
      </c>
      <c r="G206" s="4">
        <f t="shared" si="149"/>
        <v>0</v>
      </c>
      <c r="H206" s="22" t="e">
        <f t="shared" si="142"/>
        <v>#DIV/0!</v>
      </c>
      <c r="I206" s="168">
        <f t="shared" si="143"/>
        <v>0</v>
      </c>
      <c r="J206" s="218"/>
    </row>
    <row r="207" spans="1:12" ht="16.2" thickBot="1">
      <c r="A207" s="176" t="s">
        <v>15</v>
      </c>
      <c r="B207" s="5" t="s">
        <v>16</v>
      </c>
      <c r="C207" s="6">
        <f t="shared" si="149"/>
        <v>0</v>
      </c>
      <c r="D207" s="6">
        <f t="shared" si="149"/>
        <v>371.52</v>
      </c>
      <c r="E207" s="6">
        <f t="shared" si="149"/>
        <v>0</v>
      </c>
      <c r="F207" s="6">
        <f t="shared" si="149"/>
        <v>0</v>
      </c>
      <c r="G207" s="6">
        <f t="shared" si="149"/>
        <v>0</v>
      </c>
      <c r="H207" s="22" t="e">
        <f t="shared" si="142"/>
        <v>#DIV/0!</v>
      </c>
      <c r="I207" s="168">
        <f t="shared" si="143"/>
        <v>0</v>
      </c>
      <c r="J207" s="218"/>
    </row>
    <row r="208" spans="1:12" ht="16.2" thickBot="1">
      <c r="A208" s="178" t="s">
        <v>61</v>
      </c>
      <c r="B208" s="7" t="s">
        <v>231</v>
      </c>
      <c r="C208" s="8">
        <f>C209+0</f>
        <v>0</v>
      </c>
      <c r="D208" s="8">
        <f>D209+0</f>
        <v>371.52</v>
      </c>
      <c r="E208" s="8">
        <f>E209+0</f>
        <v>0</v>
      </c>
      <c r="F208" s="8">
        <f t="shared" ref="F208:G208" si="150">F209+0</f>
        <v>0</v>
      </c>
      <c r="G208" s="8">
        <f t="shared" si="150"/>
        <v>0</v>
      </c>
      <c r="H208" s="21" t="e">
        <f t="shared" si="142"/>
        <v>#DIV/0!</v>
      </c>
      <c r="I208" s="167">
        <f t="shared" si="143"/>
        <v>0</v>
      </c>
      <c r="J208" s="218"/>
    </row>
    <row r="209" spans="1:10" ht="16.2" thickBot="1">
      <c r="A209" s="179">
        <v>3</v>
      </c>
      <c r="B209" s="9" t="s">
        <v>19</v>
      </c>
      <c r="C209" s="15">
        <f>C210+C211</f>
        <v>0</v>
      </c>
      <c r="D209" s="15">
        <f>D210+D211</f>
        <v>371.52</v>
      </c>
      <c r="E209" s="15">
        <f>E210+E211</f>
        <v>0</v>
      </c>
      <c r="F209" s="15">
        <f t="shared" ref="F209:G209" si="151">F210+F211</f>
        <v>0</v>
      </c>
      <c r="G209" s="15">
        <f t="shared" si="151"/>
        <v>0</v>
      </c>
      <c r="H209" s="140" t="e">
        <f t="shared" si="142"/>
        <v>#DIV/0!</v>
      </c>
      <c r="I209" s="180">
        <f t="shared" si="143"/>
        <v>0</v>
      </c>
      <c r="J209" s="218"/>
    </row>
    <row r="210" spans="1:10" ht="16.2" thickBot="1">
      <c r="A210" s="181">
        <v>31</v>
      </c>
      <c r="B210" s="11" t="s">
        <v>23</v>
      </c>
      <c r="C210" s="18">
        <v>0</v>
      </c>
      <c r="D210" s="18">
        <v>354.53</v>
      </c>
      <c r="E210" s="18">
        <v>0</v>
      </c>
      <c r="F210" s="18">
        <v>0</v>
      </c>
      <c r="G210" s="18">
        <v>0</v>
      </c>
      <c r="H210" s="108" t="e">
        <f t="shared" si="142"/>
        <v>#DIV/0!</v>
      </c>
      <c r="I210" s="171">
        <f t="shared" si="143"/>
        <v>0</v>
      </c>
      <c r="J210" s="218"/>
    </row>
    <row r="211" spans="1:10" ht="16.2" thickBot="1">
      <c r="A211" s="181">
        <v>32</v>
      </c>
      <c r="B211" s="11" t="s">
        <v>20</v>
      </c>
      <c r="C211" s="12">
        <v>0</v>
      </c>
      <c r="D211" s="12">
        <v>16.989999999999998</v>
      </c>
      <c r="E211" s="12">
        <v>0</v>
      </c>
      <c r="F211" s="12">
        <v>0</v>
      </c>
      <c r="G211" s="12">
        <v>0</v>
      </c>
      <c r="H211" s="108" t="e">
        <f t="shared" si="142"/>
        <v>#DIV/0!</v>
      </c>
      <c r="I211" s="171">
        <f t="shared" si="143"/>
        <v>0</v>
      </c>
      <c r="J211" s="218"/>
    </row>
    <row r="212" spans="1:10" ht="16.2" thickBot="1">
      <c r="A212" s="204" t="s">
        <v>80</v>
      </c>
      <c r="B212" s="205" t="s">
        <v>79</v>
      </c>
      <c r="C212" s="4">
        <v>4832.05</v>
      </c>
      <c r="D212" s="4">
        <f>D213+0</f>
        <v>0</v>
      </c>
      <c r="E212" s="4">
        <v>0</v>
      </c>
      <c r="F212" s="4">
        <v>0</v>
      </c>
      <c r="G212" s="4">
        <v>0</v>
      </c>
      <c r="H212" s="22">
        <v>0</v>
      </c>
      <c r="I212" s="168">
        <v>0</v>
      </c>
      <c r="J212" s="218"/>
    </row>
    <row r="213" spans="1:10" ht="16.2" thickBot="1">
      <c r="A213" s="204" t="s">
        <v>15</v>
      </c>
      <c r="B213" s="205" t="s">
        <v>16</v>
      </c>
      <c r="C213" s="4">
        <v>4832.05</v>
      </c>
      <c r="D213" s="4">
        <f>D214+0</f>
        <v>0</v>
      </c>
      <c r="E213" s="4">
        <v>0</v>
      </c>
      <c r="F213" s="4">
        <v>0</v>
      </c>
      <c r="G213" s="4">
        <v>0</v>
      </c>
      <c r="H213" s="22">
        <v>0</v>
      </c>
      <c r="I213" s="168">
        <v>0</v>
      </c>
      <c r="J213" s="218"/>
    </row>
    <row r="214" spans="1:10" ht="16.2" thickBot="1">
      <c r="A214" s="207" t="s">
        <v>61</v>
      </c>
      <c r="B214" s="208" t="s">
        <v>25</v>
      </c>
      <c r="C214" s="209">
        <v>4832.05</v>
      </c>
      <c r="D214" s="209">
        <f>D215+0</f>
        <v>0</v>
      </c>
      <c r="E214" s="209">
        <v>0</v>
      </c>
      <c r="F214" s="209">
        <v>0</v>
      </c>
      <c r="G214" s="209">
        <v>0</v>
      </c>
      <c r="H214" s="21">
        <v>0</v>
      </c>
      <c r="I214" s="167">
        <v>0</v>
      </c>
      <c r="J214" s="218"/>
    </row>
    <row r="215" spans="1:10" ht="16.2" thickBot="1">
      <c r="A215" s="206">
        <v>3</v>
      </c>
      <c r="B215" s="14" t="s">
        <v>19</v>
      </c>
      <c r="C215" s="10">
        <v>4832.05</v>
      </c>
      <c r="D215" s="10">
        <f>D216+0</f>
        <v>0</v>
      </c>
      <c r="E215" s="10">
        <v>0</v>
      </c>
      <c r="F215" s="10">
        <v>0</v>
      </c>
      <c r="G215" s="10">
        <v>0</v>
      </c>
      <c r="H215" s="140">
        <v>0</v>
      </c>
      <c r="I215" s="180">
        <v>0</v>
      </c>
      <c r="J215" s="218"/>
    </row>
    <row r="216" spans="1:10" ht="16.2" thickBot="1">
      <c r="A216" s="181">
        <v>31</v>
      </c>
      <c r="B216" s="11" t="s">
        <v>23</v>
      </c>
      <c r="C216" s="12">
        <v>4832.05</v>
      </c>
      <c r="D216" s="12">
        <v>0</v>
      </c>
      <c r="E216" s="12">
        <v>0</v>
      </c>
      <c r="F216" s="12">
        <v>0</v>
      </c>
      <c r="G216" s="12">
        <v>0</v>
      </c>
      <c r="H216" s="108">
        <v>0</v>
      </c>
      <c r="I216" s="171">
        <v>0</v>
      </c>
      <c r="J216" s="218"/>
    </row>
    <row r="217" spans="1:10" ht="16.2" thickBot="1">
      <c r="A217" s="176" t="s">
        <v>80</v>
      </c>
      <c r="B217" s="3" t="s">
        <v>79</v>
      </c>
      <c r="C217" s="4">
        <f t="shared" ref="C217:G217" si="152">SUM(C218+0)</f>
        <v>0</v>
      </c>
      <c r="D217" s="4">
        <f t="shared" si="152"/>
        <v>2105.31</v>
      </c>
      <c r="E217" s="4">
        <f t="shared" si="152"/>
        <v>0</v>
      </c>
      <c r="F217" s="4">
        <f t="shared" si="152"/>
        <v>0</v>
      </c>
      <c r="G217" s="4">
        <f t="shared" si="152"/>
        <v>0</v>
      </c>
      <c r="H217" s="22" t="e">
        <f t="shared" si="142"/>
        <v>#DIV/0!</v>
      </c>
      <c r="I217" s="168">
        <f t="shared" si="143"/>
        <v>0</v>
      </c>
      <c r="J217" s="218"/>
    </row>
    <row r="218" spans="1:10" ht="16.2" thickBot="1">
      <c r="A218" s="176" t="s">
        <v>15</v>
      </c>
      <c r="B218" s="5" t="s">
        <v>16</v>
      </c>
      <c r="C218" s="6">
        <f>SUM(C219+0)</f>
        <v>0</v>
      </c>
      <c r="D218" s="6">
        <f>SUM(D219+0)</f>
        <v>2105.31</v>
      </c>
      <c r="E218" s="6">
        <f>SUM(E219+0)</f>
        <v>0</v>
      </c>
      <c r="F218" s="6">
        <f>SUM(F219+0)</f>
        <v>0</v>
      </c>
      <c r="G218" s="6">
        <f>SUM(G219+0)</f>
        <v>0</v>
      </c>
      <c r="H218" s="22" t="e">
        <f t="shared" si="142"/>
        <v>#DIV/0!</v>
      </c>
      <c r="I218" s="168">
        <f t="shared" si="143"/>
        <v>0</v>
      </c>
      <c r="J218" s="218"/>
    </row>
    <row r="219" spans="1:10" ht="16.2" thickBot="1">
      <c r="A219" s="178" t="s">
        <v>61</v>
      </c>
      <c r="B219" s="7" t="s">
        <v>236</v>
      </c>
      <c r="C219" s="8">
        <f>C220+0</f>
        <v>0</v>
      </c>
      <c r="D219" s="8">
        <f>D220+0</f>
        <v>2105.31</v>
      </c>
      <c r="E219" s="8">
        <f>E220+0</f>
        <v>0</v>
      </c>
      <c r="F219" s="8">
        <f t="shared" ref="F219:G219" si="153">F220+0</f>
        <v>0</v>
      </c>
      <c r="G219" s="8">
        <f t="shared" si="153"/>
        <v>0</v>
      </c>
      <c r="H219" s="21" t="e">
        <f t="shared" si="142"/>
        <v>#DIV/0!</v>
      </c>
      <c r="I219" s="167">
        <f t="shared" si="143"/>
        <v>0</v>
      </c>
      <c r="J219" s="218"/>
    </row>
    <row r="220" spans="1:10" ht="16.2" thickBot="1">
      <c r="A220" s="179">
        <v>3</v>
      </c>
      <c r="B220" s="9" t="s">
        <v>19</v>
      </c>
      <c r="C220" s="15">
        <f>C221+C222</f>
        <v>0</v>
      </c>
      <c r="D220" s="15">
        <f>D221+D222</f>
        <v>2105.31</v>
      </c>
      <c r="E220" s="15">
        <f>E221+E222</f>
        <v>0</v>
      </c>
      <c r="F220" s="15">
        <f t="shared" ref="F220:G220" si="154">F221+F222</f>
        <v>0</v>
      </c>
      <c r="G220" s="15">
        <f t="shared" si="154"/>
        <v>0</v>
      </c>
      <c r="H220" s="140" t="e">
        <f t="shared" si="142"/>
        <v>#DIV/0!</v>
      </c>
      <c r="I220" s="180">
        <f t="shared" si="143"/>
        <v>0</v>
      </c>
      <c r="J220" s="218"/>
    </row>
    <row r="221" spans="1:10" ht="16.2" thickBot="1">
      <c r="A221" s="181">
        <v>31</v>
      </c>
      <c r="B221" s="11" t="s">
        <v>23</v>
      </c>
      <c r="C221" s="18">
        <v>0</v>
      </c>
      <c r="D221" s="18">
        <v>2009.01</v>
      </c>
      <c r="E221" s="18">
        <v>0</v>
      </c>
      <c r="F221" s="18">
        <v>0</v>
      </c>
      <c r="G221" s="18">
        <v>0</v>
      </c>
      <c r="H221" s="108" t="e">
        <f t="shared" si="142"/>
        <v>#DIV/0!</v>
      </c>
      <c r="I221" s="171">
        <f t="shared" si="143"/>
        <v>0</v>
      </c>
      <c r="J221" s="218"/>
    </row>
    <row r="222" spans="1:10" ht="16.2" thickBot="1">
      <c r="A222" s="181">
        <v>32</v>
      </c>
      <c r="B222" s="11" t="s">
        <v>20</v>
      </c>
      <c r="C222" s="12">
        <v>0</v>
      </c>
      <c r="D222" s="12">
        <v>96.3</v>
      </c>
      <c r="E222" s="12">
        <v>0</v>
      </c>
      <c r="F222" s="12">
        <v>0</v>
      </c>
      <c r="G222" s="12">
        <v>0</v>
      </c>
      <c r="H222" s="108" t="e">
        <f t="shared" si="142"/>
        <v>#DIV/0!</v>
      </c>
      <c r="I222" s="171">
        <f t="shared" si="143"/>
        <v>0</v>
      </c>
      <c r="J222" s="218"/>
    </row>
    <row r="223" spans="1:10" ht="16.2" thickBot="1">
      <c r="A223" s="176" t="s">
        <v>81</v>
      </c>
      <c r="B223" s="3" t="s">
        <v>82</v>
      </c>
      <c r="C223" s="4">
        <f>C225+C228</f>
        <v>0</v>
      </c>
      <c r="D223" s="4">
        <f>D225+D228</f>
        <v>965</v>
      </c>
      <c r="E223" s="4">
        <f t="shared" ref="E223:G224" si="155">E225+E228</f>
        <v>0</v>
      </c>
      <c r="F223" s="4">
        <f t="shared" si="155"/>
        <v>0</v>
      </c>
      <c r="G223" s="4">
        <f t="shared" si="155"/>
        <v>0</v>
      </c>
      <c r="H223" s="22" t="e">
        <f t="shared" si="142"/>
        <v>#DIV/0!</v>
      </c>
      <c r="I223" s="168">
        <f t="shared" si="143"/>
        <v>0</v>
      </c>
      <c r="J223" s="218"/>
    </row>
    <row r="224" spans="1:10" ht="16.2" thickBot="1">
      <c r="A224" s="176" t="s">
        <v>15</v>
      </c>
      <c r="B224" s="5" t="s">
        <v>16</v>
      </c>
      <c r="C224" s="6">
        <f t="shared" ref="C224" si="156">SUM(C225+0)</f>
        <v>0</v>
      </c>
      <c r="D224" s="4">
        <f>D226+D229</f>
        <v>965</v>
      </c>
      <c r="E224" s="4">
        <f t="shared" si="155"/>
        <v>0</v>
      </c>
      <c r="F224" s="4">
        <f t="shared" si="155"/>
        <v>0</v>
      </c>
      <c r="G224" s="4">
        <f t="shared" si="155"/>
        <v>0</v>
      </c>
      <c r="H224" s="22" t="e">
        <f t="shared" si="142"/>
        <v>#DIV/0!</v>
      </c>
      <c r="I224" s="168">
        <f t="shared" si="143"/>
        <v>0</v>
      </c>
      <c r="J224" s="218"/>
    </row>
    <row r="225" spans="1:12" ht="16.2" thickBot="1">
      <c r="A225" s="178" t="s">
        <v>31</v>
      </c>
      <c r="B225" s="7" t="s">
        <v>32</v>
      </c>
      <c r="C225" s="8">
        <f>SUM(C226+0)</f>
        <v>0</v>
      </c>
      <c r="D225" s="8">
        <v>0</v>
      </c>
      <c r="E225" s="8">
        <v>0</v>
      </c>
      <c r="F225" s="8">
        <v>0</v>
      </c>
      <c r="G225" s="8">
        <v>0</v>
      </c>
      <c r="H225" s="21" t="e">
        <f t="shared" si="142"/>
        <v>#DIV/0!</v>
      </c>
      <c r="I225" s="167" t="e">
        <f t="shared" si="143"/>
        <v>#DIV/0!</v>
      </c>
      <c r="J225" s="218"/>
    </row>
    <row r="226" spans="1:12" ht="16.2" thickBot="1">
      <c r="A226" s="184">
        <v>4</v>
      </c>
      <c r="B226" s="14" t="s">
        <v>33</v>
      </c>
      <c r="C226" s="10">
        <f>SUM(C227+0)</f>
        <v>0</v>
      </c>
      <c r="D226" s="10">
        <v>0</v>
      </c>
      <c r="E226" s="10">
        <v>0</v>
      </c>
      <c r="F226" s="10">
        <v>0</v>
      </c>
      <c r="G226" s="10">
        <v>0</v>
      </c>
      <c r="H226" s="140" t="e">
        <f t="shared" si="142"/>
        <v>#DIV/0!</v>
      </c>
      <c r="I226" s="180" t="e">
        <f t="shared" si="143"/>
        <v>#DIV/0!</v>
      </c>
      <c r="J226" s="218"/>
    </row>
    <row r="227" spans="1:12" ht="16.2" thickBot="1">
      <c r="A227" s="181">
        <v>42</v>
      </c>
      <c r="B227" s="11" t="s">
        <v>34</v>
      </c>
      <c r="C227" s="19">
        <v>0</v>
      </c>
      <c r="D227" s="19">
        <v>0</v>
      </c>
      <c r="E227" s="19">
        <v>0</v>
      </c>
      <c r="F227" s="19">
        <v>0</v>
      </c>
      <c r="G227" s="19">
        <v>0</v>
      </c>
      <c r="H227" s="108" t="e">
        <f t="shared" si="142"/>
        <v>#DIV/0!</v>
      </c>
      <c r="I227" s="171" t="e">
        <f t="shared" si="143"/>
        <v>#DIV/0!</v>
      </c>
      <c r="J227" s="218"/>
    </row>
    <row r="228" spans="1:12" ht="16.2" thickBot="1">
      <c r="A228" s="178" t="s">
        <v>76</v>
      </c>
      <c r="B228" s="7" t="s">
        <v>77</v>
      </c>
      <c r="C228" s="8">
        <f t="shared" ref="C228:G228" si="157">SUM(C230+0)</f>
        <v>0</v>
      </c>
      <c r="D228" s="8">
        <f t="shared" si="157"/>
        <v>965</v>
      </c>
      <c r="E228" s="8">
        <f t="shared" si="157"/>
        <v>0</v>
      </c>
      <c r="F228" s="8">
        <f t="shared" si="157"/>
        <v>0</v>
      </c>
      <c r="G228" s="8">
        <f t="shared" si="157"/>
        <v>0</v>
      </c>
      <c r="H228" s="21" t="e">
        <f t="shared" si="142"/>
        <v>#DIV/0!</v>
      </c>
      <c r="I228" s="167">
        <f t="shared" si="143"/>
        <v>0</v>
      </c>
      <c r="J228" s="218"/>
    </row>
    <row r="229" spans="1:12" ht="16.2" thickBot="1">
      <c r="A229" s="179">
        <v>3</v>
      </c>
      <c r="B229" s="9" t="s">
        <v>19</v>
      </c>
      <c r="C229" s="15">
        <f>C230+0</f>
        <v>0</v>
      </c>
      <c r="D229" s="15">
        <f>D230+0</f>
        <v>965</v>
      </c>
      <c r="E229" s="15">
        <f>E230+0</f>
        <v>0</v>
      </c>
      <c r="F229" s="15">
        <f t="shared" ref="F229:G229" si="158">F230+0</f>
        <v>0</v>
      </c>
      <c r="G229" s="15">
        <f t="shared" si="158"/>
        <v>0</v>
      </c>
      <c r="H229" s="140" t="e">
        <f t="shared" si="142"/>
        <v>#DIV/0!</v>
      </c>
      <c r="I229" s="180">
        <f t="shared" si="143"/>
        <v>0</v>
      </c>
      <c r="J229" s="218"/>
    </row>
    <row r="230" spans="1:12" ht="16.2" thickBot="1">
      <c r="A230" s="188">
        <v>32</v>
      </c>
      <c r="B230" s="16" t="s">
        <v>20</v>
      </c>
      <c r="C230" s="17">
        <v>0</v>
      </c>
      <c r="D230" s="17">
        <v>965</v>
      </c>
      <c r="E230" s="17">
        <v>0</v>
      </c>
      <c r="F230" s="17">
        <v>0</v>
      </c>
      <c r="G230" s="17">
        <v>0</v>
      </c>
      <c r="H230" s="108" t="e">
        <f t="shared" si="142"/>
        <v>#DIV/0!</v>
      </c>
      <c r="I230" s="171">
        <f t="shared" si="143"/>
        <v>0</v>
      </c>
    </row>
    <row r="231" spans="1:12" ht="16.2" thickBot="1">
      <c r="A231" s="176" t="s">
        <v>83</v>
      </c>
      <c r="B231" s="3" t="s">
        <v>84</v>
      </c>
      <c r="C231" s="4">
        <f>SUM(C232+0)</f>
        <v>139.29</v>
      </c>
      <c r="D231" s="4">
        <f>D232+0</f>
        <v>0</v>
      </c>
      <c r="E231" s="4">
        <v>0</v>
      </c>
      <c r="F231" s="4">
        <v>0</v>
      </c>
      <c r="G231" s="4">
        <v>0</v>
      </c>
      <c r="H231" s="22">
        <f t="shared" si="142"/>
        <v>0</v>
      </c>
      <c r="I231" s="168" t="e">
        <f t="shared" si="143"/>
        <v>#DIV/0!</v>
      </c>
    </row>
    <row r="232" spans="1:12" ht="16.2" thickBot="1">
      <c r="A232" s="176" t="s">
        <v>27</v>
      </c>
      <c r="B232" s="5" t="s">
        <v>16</v>
      </c>
      <c r="C232" s="6">
        <f>SUM(C233+0)</f>
        <v>139.29</v>
      </c>
      <c r="D232" s="6">
        <f>D233+0</f>
        <v>0</v>
      </c>
      <c r="E232" s="6">
        <v>0</v>
      </c>
      <c r="F232" s="6">
        <v>0</v>
      </c>
      <c r="G232" s="6">
        <v>0</v>
      </c>
      <c r="H232" s="22">
        <f t="shared" si="142"/>
        <v>0</v>
      </c>
      <c r="I232" s="168" t="e">
        <f t="shared" si="143"/>
        <v>#DIV/0!</v>
      </c>
    </row>
    <row r="233" spans="1:12" ht="16.2" thickBot="1">
      <c r="A233" s="178" t="s">
        <v>31</v>
      </c>
      <c r="B233" s="7" t="s">
        <v>85</v>
      </c>
      <c r="C233" s="8">
        <f>SUM(C234+C236)</f>
        <v>139.29</v>
      </c>
      <c r="D233" s="8">
        <f>SUM(D235+D237)</f>
        <v>0</v>
      </c>
      <c r="E233" s="8">
        <v>0</v>
      </c>
      <c r="F233" s="8">
        <v>0</v>
      </c>
      <c r="G233" s="8">
        <v>0</v>
      </c>
      <c r="H233" s="21">
        <f t="shared" si="142"/>
        <v>0</v>
      </c>
      <c r="I233" s="167" t="e">
        <f t="shared" si="143"/>
        <v>#DIV/0!</v>
      </c>
      <c r="L233" s="213"/>
    </row>
    <row r="234" spans="1:12" ht="16.2" thickBot="1">
      <c r="A234" s="179">
        <v>3</v>
      </c>
      <c r="B234" s="9" t="s">
        <v>19</v>
      </c>
      <c r="C234" s="10">
        <f>SUM(C235+0)</f>
        <v>30.1</v>
      </c>
      <c r="D234" s="10">
        <v>0</v>
      </c>
      <c r="E234" s="10">
        <v>0</v>
      </c>
      <c r="F234" s="10">
        <v>0</v>
      </c>
      <c r="G234" s="10">
        <v>0</v>
      </c>
      <c r="H234" s="140">
        <f t="shared" si="142"/>
        <v>0</v>
      </c>
      <c r="I234" s="180" t="e">
        <f t="shared" si="143"/>
        <v>#DIV/0!</v>
      </c>
    </row>
    <row r="235" spans="1:12" ht="16.2" thickBot="1">
      <c r="A235" s="181">
        <v>32</v>
      </c>
      <c r="B235" s="11" t="s">
        <v>20</v>
      </c>
      <c r="C235" s="12">
        <v>30.1</v>
      </c>
      <c r="D235" s="12">
        <v>0</v>
      </c>
      <c r="E235" s="12">
        <v>0</v>
      </c>
      <c r="F235" s="12">
        <v>0</v>
      </c>
      <c r="G235" s="12">
        <v>0</v>
      </c>
      <c r="H235" s="108">
        <f t="shared" si="142"/>
        <v>0</v>
      </c>
      <c r="I235" s="171" t="e">
        <f t="shared" si="143"/>
        <v>#DIV/0!</v>
      </c>
    </row>
    <row r="236" spans="1:12" ht="16.2" thickBot="1">
      <c r="A236" s="184">
        <v>4</v>
      </c>
      <c r="B236" s="14" t="s">
        <v>33</v>
      </c>
      <c r="C236" s="10">
        <f>SUM(C237+0)</f>
        <v>109.19</v>
      </c>
      <c r="D236" s="10">
        <v>0</v>
      </c>
      <c r="E236" s="10">
        <v>0</v>
      </c>
      <c r="F236" s="10">
        <v>0</v>
      </c>
      <c r="G236" s="10">
        <v>0</v>
      </c>
      <c r="H236" s="140">
        <f t="shared" si="142"/>
        <v>0</v>
      </c>
      <c r="I236" s="180" t="e">
        <f t="shared" si="143"/>
        <v>#DIV/0!</v>
      </c>
    </row>
    <row r="237" spans="1:12" ht="16.2" thickBot="1">
      <c r="A237" s="181">
        <v>42</v>
      </c>
      <c r="B237" s="11" t="s">
        <v>34</v>
      </c>
      <c r="C237" s="19">
        <v>109.19</v>
      </c>
      <c r="D237" s="19">
        <v>0</v>
      </c>
      <c r="E237" s="19">
        <v>0</v>
      </c>
      <c r="F237" s="19">
        <v>0</v>
      </c>
      <c r="G237" s="19">
        <v>0</v>
      </c>
      <c r="H237" s="108">
        <f t="shared" si="142"/>
        <v>0</v>
      </c>
      <c r="I237" s="171" t="e">
        <f t="shared" si="143"/>
        <v>#DIV/0!</v>
      </c>
    </row>
    <row r="238" spans="1:12" ht="16.2" thickBot="1">
      <c r="A238" s="187" t="s">
        <v>86</v>
      </c>
      <c r="B238" s="152" t="s">
        <v>87</v>
      </c>
      <c r="C238" s="153">
        <f>SUM(C239+F308+F328)</f>
        <v>1675</v>
      </c>
      <c r="D238" s="153">
        <f>SUM(D239+G301+G321)</f>
        <v>0</v>
      </c>
      <c r="E238" s="153">
        <f>SUM(E239+H301+H321)</f>
        <v>3000</v>
      </c>
      <c r="F238" s="153">
        <f>SUM(F239+I283+I303)</f>
        <v>3000</v>
      </c>
      <c r="G238" s="153">
        <f>SUM(G239+J247+J267)</f>
        <v>3000</v>
      </c>
      <c r="H238" s="154">
        <f t="shared" si="142"/>
        <v>179.1044776119403</v>
      </c>
      <c r="I238" s="186" t="e">
        <f t="shared" si="143"/>
        <v>#DIV/0!</v>
      </c>
    </row>
    <row r="239" spans="1:12" ht="16.2" thickBot="1">
      <c r="A239" s="176" t="s">
        <v>88</v>
      </c>
      <c r="B239" s="3" t="s">
        <v>89</v>
      </c>
      <c r="C239" s="4">
        <f>C240</f>
        <v>1675</v>
      </c>
      <c r="D239" s="4">
        <v>0</v>
      </c>
      <c r="E239" s="4">
        <f>E240+0</f>
        <v>3000</v>
      </c>
      <c r="F239" s="4">
        <f t="shared" ref="F239:G239" si="159">F240+0</f>
        <v>3000</v>
      </c>
      <c r="G239" s="4">
        <f t="shared" si="159"/>
        <v>3000</v>
      </c>
      <c r="H239" s="22">
        <f t="shared" si="142"/>
        <v>179.1044776119403</v>
      </c>
      <c r="I239" s="168" t="e">
        <f t="shared" si="143"/>
        <v>#DIV/0!</v>
      </c>
    </row>
    <row r="240" spans="1:12" ht="16.2" thickBot="1">
      <c r="A240" s="176" t="s">
        <v>27</v>
      </c>
      <c r="B240" s="5" t="s">
        <v>28</v>
      </c>
      <c r="C240" s="6">
        <f>C241+C244</f>
        <v>1675</v>
      </c>
      <c r="D240" s="6">
        <v>0</v>
      </c>
      <c r="E240" s="6">
        <f>E241+0</f>
        <v>3000</v>
      </c>
      <c r="F240" s="6">
        <f t="shared" ref="F240:G240" si="160">F241+0</f>
        <v>3000</v>
      </c>
      <c r="G240" s="6">
        <f t="shared" si="160"/>
        <v>3000</v>
      </c>
      <c r="H240" s="22">
        <f t="shared" si="142"/>
        <v>179.1044776119403</v>
      </c>
      <c r="I240" s="168" t="e">
        <f t="shared" si="143"/>
        <v>#DIV/0!</v>
      </c>
    </row>
    <row r="241" spans="1:11" ht="16.2" thickBot="1">
      <c r="A241" s="178" t="s">
        <v>38</v>
      </c>
      <c r="B241" s="7" t="s">
        <v>39</v>
      </c>
      <c r="C241" s="8">
        <f>C242+0</f>
        <v>300</v>
      </c>
      <c r="D241" s="8">
        <v>0</v>
      </c>
      <c r="E241" s="8">
        <f>E242+E245</f>
        <v>3000</v>
      </c>
      <c r="F241" s="8">
        <f t="shared" ref="F241:G241" si="161">F242+F245</f>
        <v>3000</v>
      </c>
      <c r="G241" s="8">
        <f t="shared" si="161"/>
        <v>3000</v>
      </c>
      <c r="H241" s="21">
        <f t="shared" si="142"/>
        <v>1000</v>
      </c>
      <c r="I241" s="167" t="e">
        <f t="shared" si="143"/>
        <v>#DIV/0!</v>
      </c>
    </row>
    <row r="242" spans="1:11" ht="16.2" thickBot="1">
      <c r="A242" s="179">
        <v>3</v>
      </c>
      <c r="B242" s="9" t="s">
        <v>19</v>
      </c>
      <c r="C242" s="15">
        <f>C243+0</f>
        <v>300</v>
      </c>
      <c r="D242" s="15">
        <f>D243+0</f>
        <v>0</v>
      </c>
      <c r="E242" s="15">
        <f>E243+0</f>
        <v>2000</v>
      </c>
      <c r="F242" s="15">
        <f t="shared" ref="F242:G242" si="162">F243+0</f>
        <v>2000</v>
      </c>
      <c r="G242" s="15">
        <f t="shared" si="162"/>
        <v>2000</v>
      </c>
      <c r="H242" s="140">
        <f t="shared" ref="H242:H244" si="163">E242/C242*100</f>
        <v>666.66666666666674</v>
      </c>
      <c r="I242" s="180" t="e">
        <f t="shared" ref="I242:I244" si="164">E242/D242*100</f>
        <v>#DIV/0!</v>
      </c>
    </row>
    <row r="243" spans="1:11" ht="16.2" thickBot="1">
      <c r="A243" s="188">
        <v>32</v>
      </c>
      <c r="B243" s="16" t="s">
        <v>20</v>
      </c>
      <c r="C243" s="17">
        <v>300</v>
      </c>
      <c r="D243" s="17">
        <v>0</v>
      </c>
      <c r="E243" s="17">
        <v>2000</v>
      </c>
      <c r="F243" s="17">
        <v>2000</v>
      </c>
      <c r="G243" s="17">
        <v>2000</v>
      </c>
      <c r="H243" s="108">
        <f t="shared" si="163"/>
        <v>666.66666666666674</v>
      </c>
      <c r="I243" s="171" t="e">
        <f t="shared" si="164"/>
        <v>#DIV/0!</v>
      </c>
    </row>
    <row r="244" spans="1:11" ht="16.2" thickBot="1">
      <c r="A244" s="178" t="s">
        <v>31</v>
      </c>
      <c r="B244" s="7" t="s">
        <v>32</v>
      </c>
      <c r="C244" s="8">
        <f>C245+0</f>
        <v>1375</v>
      </c>
      <c r="D244" s="8">
        <v>0</v>
      </c>
      <c r="E244" s="8">
        <v>0</v>
      </c>
      <c r="F244" s="8">
        <v>0</v>
      </c>
      <c r="G244" s="8">
        <v>0</v>
      </c>
      <c r="H244" s="21">
        <f t="shared" si="163"/>
        <v>0</v>
      </c>
      <c r="I244" s="167" t="e">
        <f t="shared" si="164"/>
        <v>#DIV/0!</v>
      </c>
    </row>
    <row r="245" spans="1:11" ht="16.2" thickBot="1">
      <c r="A245" s="184">
        <v>4</v>
      </c>
      <c r="B245" s="14" t="s">
        <v>33</v>
      </c>
      <c r="C245" s="10">
        <f>SUM(C246+0)</f>
        <v>1375</v>
      </c>
      <c r="D245" s="10">
        <f t="shared" ref="D245:G245" si="165">SUM(D246+0)</f>
        <v>0</v>
      </c>
      <c r="E245" s="10">
        <f t="shared" si="165"/>
        <v>1000</v>
      </c>
      <c r="F245" s="10">
        <f t="shared" si="165"/>
        <v>1000</v>
      </c>
      <c r="G245" s="10">
        <f t="shared" si="165"/>
        <v>1000</v>
      </c>
      <c r="H245" s="140">
        <f t="shared" si="142"/>
        <v>72.727272727272734</v>
      </c>
      <c r="I245" s="180" t="e">
        <f t="shared" si="143"/>
        <v>#DIV/0!</v>
      </c>
    </row>
    <row r="246" spans="1:11" ht="16.2" thickBot="1">
      <c r="A246" s="191">
        <v>42</v>
      </c>
      <c r="B246" s="192" t="s">
        <v>34</v>
      </c>
      <c r="C246" s="193">
        <v>1375</v>
      </c>
      <c r="D246" s="193">
        <v>0</v>
      </c>
      <c r="E246" s="193">
        <v>1000</v>
      </c>
      <c r="F246" s="193">
        <v>1000</v>
      </c>
      <c r="G246" s="193">
        <v>1000</v>
      </c>
      <c r="H246" s="194">
        <f t="shared" si="142"/>
        <v>72.727272727272734</v>
      </c>
      <c r="I246" s="195" t="e">
        <f t="shared" si="143"/>
        <v>#DIV/0!</v>
      </c>
    </row>
    <row r="247" spans="1:11" ht="15" thickTop="1">
      <c r="H247" s="219"/>
      <c r="I247" s="219"/>
    </row>
    <row r="252" spans="1:11">
      <c r="J252" s="76"/>
      <c r="K252" s="76"/>
    </row>
    <row r="253" spans="1:11">
      <c r="J253" s="76"/>
      <c r="K253" s="76"/>
    </row>
    <row r="254" spans="1:11">
      <c r="J254" s="76"/>
      <c r="K254" s="76"/>
    </row>
    <row r="255" spans="1:11">
      <c r="J255" s="76"/>
      <c r="K255" s="76"/>
    </row>
    <row r="256" spans="1:11">
      <c r="J256" s="76"/>
      <c r="K256" s="76"/>
    </row>
    <row r="257" spans="10:11">
      <c r="J257" s="76"/>
      <c r="K257" s="76"/>
    </row>
  </sheetData>
  <mergeCells count="16">
    <mergeCell ref="A48:B48"/>
    <mergeCell ref="A49:B49"/>
    <mergeCell ref="A41:B41"/>
    <mergeCell ref="A40:I40"/>
    <mergeCell ref="A25:I25"/>
    <mergeCell ref="A46:I46"/>
    <mergeCell ref="A47:B47"/>
    <mergeCell ref="A1:I1"/>
    <mergeCell ref="A2:I2"/>
    <mergeCell ref="A27:B27"/>
    <mergeCell ref="A5:B5"/>
    <mergeCell ref="A6:B6"/>
    <mergeCell ref="A7:B7"/>
    <mergeCell ref="A3:I3"/>
    <mergeCell ref="A4:B4"/>
    <mergeCell ref="A26:B26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2" fitToHeight="0" orientation="portrait" r:id="rId1"/>
  <ignoredErrors>
    <ignoredError sqref="H238:I247 H210:I211 H27:I27 H37:I38 H41:I45 H50:I80 J210:J223 K22:M94 K210:K237 J17 H22:I24 K95:L136 J23:J136 H85:I137 L195:L199 H9:I20 H217:I237 K199 J198:J199 H198:I199 L210:L220 H21:I21 L206:L209 L200:L205 K206 K208:K209 J206:J209 H206:I209 H200:K205 K207 H160:I197 J179:J197 H138:K159 K179:K197 J160:K178" evalError="1"/>
    <ignoredError sqref="C105 D132:G132 C128:G128 D133:G133 D112 C233 E241:G241 E60 D52 D85 D172 C201 E139" formula="1"/>
    <ignoredError sqref="A8:A20 A22:A23 A2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R I P PO EKONOMSOJ KL.</vt:lpstr>
      <vt:lpstr>RAČUN P I R PO IZVORIMA</vt:lpstr>
      <vt:lpstr>RASHODI PREMA FUNKCIJSKOJ KL.</vt:lpstr>
      <vt:lpstr>RAČUN FINAN. PREMA IZVORIMA</vt:lpstr>
      <vt:lpstr>RAČUN FINAN.PREMA EKON. KL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2025-11-17T19:40:46Z</cp:lastPrinted>
  <dcterms:created xsi:type="dcterms:W3CDTF">2025-06-29T09:57:43Z</dcterms:created>
  <dcterms:modified xsi:type="dcterms:W3CDTF">2025-12-16T09:44:28Z</dcterms:modified>
</cp:coreProperties>
</file>