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VANKA 8\3. 2025. POSLOVNA GODINA\FINANCIJE 2025\FINANCIJSKI PLANOVI 2025\NAJNOVIJE ZA STRANICU\"/>
    </mc:Choice>
  </mc:AlternateContent>
  <xr:revisionPtr revIDLastSave="0" documentId="13_ncr:1_{96F223C9-6B6E-4D27-BCF9-4A91451F4632}" xr6:coauthVersionLast="47" xr6:coauthVersionMax="47" xr10:uidLastSave="{00000000-0000-0000-0000-000000000000}"/>
  <bookViews>
    <workbookView xWindow="-108" yWindow="-108" windowWidth="23256" windowHeight="12576" tabRatio="929" firstSheet="1" activeTab="6" xr2:uid="{00000000-000D-0000-FFFF-FFFF00000000}"/>
  </bookViews>
  <sheets>
    <sheet name="SAŽETAK" sheetId="1" r:id="rId1"/>
    <sheet name=" P I R PREMA EKONOMSKOJ KL." sheetId="9" r:id="rId2"/>
    <sheet name="RAČUN P I R PO IZVORIMA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6">'POSEBNI DIO'!$5:$5</definedName>
    <definedName name="_xlnm.Print_Titles" localSheetId="2">'RAČUN P I R PO IZVORIMA'!$34:$34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7" l="1"/>
  <c r="E16" i="7"/>
  <c r="F16" i="7"/>
  <c r="G16" i="7"/>
  <c r="H16" i="7"/>
  <c r="C16" i="7"/>
  <c r="D15" i="7"/>
  <c r="E15" i="7"/>
  <c r="F15" i="7"/>
  <c r="G15" i="7"/>
  <c r="H15" i="7"/>
  <c r="C133" i="7"/>
  <c r="C15" i="7" s="1"/>
  <c r="D14" i="7"/>
  <c r="E14" i="7"/>
  <c r="F14" i="7"/>
  <c r="G14" i="7"/>
  <c r="H14" i="7"/>
  <c r="C14" i="7"/>
  <c r="D12" i="7"/>
  <c r="D11" i="7"/>
  <c r="E23" i="9"/>
  <c r="G23" i="9"/>
  <c r="E24" i="9"/>
  <c r="G24" i="9"/>
  <c r="E25" i="9"/>
  <c r="G25" i="9"/>
  <c r="E26" i="9"/>
  <c r="G26" i="9"/>
  <c r="D24" i="9"/>
  <c r="D27" i="7"/>
  <c r="C27" i="7"/>
  <c r="E69" i="7"/>
  <c r="E15" i="9"/>
  <c r="G13" i="9"/>
  <c r="E11" i="9"/>
  <c r="F23" i="3"/>
  <c r="G13" i="3"/>
  <c r="F13" i="3" s="1"/>
  <c r="C39" i="5"/>
  <c r="F18" i="3"/>
  <c r="H18" i="3"/>
  <c r="I18" i="3"/>
  <c r="D19" i="3"/>
  <c r="D24" i="3"/>
  <c r="F22" i="3"/>
  <c r="F19" i="7"/>
  <c r="F204" i="7"/>
  <c r="F203" i="7" s="1"/>
  <c r="E205" i="7"/>
  <c r="E208" i="7"/>
  <c r="F207" i="7"/>
  <c r="E207" i="7" s="1"/>
  <c r="E95" i="7"/>
  <c r="E190" i="7"/>
  <c r="E195" i="7"/>
  <c r="E196" i="7"/>
  <c r="F197" i="7"/>
  <c r="E197" i="7" s="1"/>
  <c r="E198" i="7"/>
  <c r="F194" i="7"/>
  <c r="E194" i="7" s="1"/>
  <c r="F189" i="7"/>
  <c r="E189" i="7" s="1"/>
  <c r="F186" i="7"/>
  <c r="E186" i="7" s="1"/>
  <c r="E187" i="7"/>
  <c r="E181" i="7"/>
  <c r="E182" i="7"/>
  <c r="F180" i="7"/>
  <c r="E180" i="7" s="1"/>
  <c r="E175" i="7"/>
  <c r="E176" i="7"/>
  <c r="F174" i="7"/>
  <c r="F173" i="7" s="1"/>
  <c r="F172" i="7" s="1"/>
  <c r="F171" i="7" s="1"/>
  <c r="E171" i="7" s="1"/>
  <c r="E169" i="7"/>
  <c r="E170" i="7"/>
  <c r="F168" i="7"/>
  <c r="F167" i="7" s="1"/>
  <c r="E167" i="7" s="1"/>
  <c r="F163" i="7"/>
  <c r="E163" i="7" s="1"/>
  <c r="E164" i="7"/>
  <c r="F159" i="7"/>
  <c r="E159" i="7" s="1"/>
  <c r="E161" i="7"/>
  <c r="E160" i="7"/>
  <c r="E156" i="7"/>
  <c r="F155" i="7"/>
  <c r="E155" i="7" s="1"/>
  <c r="F152" i="7"/>
  <c r="E152" i="7" s="1"/>
  <c r="E153" i="7"/>
  <c r="F26" i="9" s="1"/>
  <c r="E150" i="7"/>
  <c r="F149" i="7"/>
  <c r="F148" i="7" s="1"/>
  <c r="E147" i="7"/>
  <c r="F146" i="7"/>
  <c r="E146" i="7" s="1"/>
  <c r="E141" i="7"/>
  <c r="E142" i="7"/>
  <c r="F140" i="7"/>
  <c r="E140" i="7" s="1"/>
  <c r="E137" i="7"/>
  <c r="E138" i="7"/>
  <c r="F136" i="7"/>
  <c r="E136" i="7" s="1"/>
  <c r="F131" i="7"/>
  <c r="E131" i="7" s="1"/>
  <c r="E132" i="7"/>
  <c r="F127" i="7"/>
  <c r="F126" i="7" s="1"/>
  <c r="E129" i="7"/>
  <c r="E128" i="7"/>
  <c r="E121" i="7"/>
  <c r="F120" i="7"/>
  <c r="E120" i="7" s="1"/>
  <c r="F115" i="7"/>
  <c r="E115" i="7" s="1"/>
  <c r="E116" i="7"/>
  <c r="F110" i="7"/>
  <c r="E110" i="7" s="1"/>
  <c r="E111" i="7"/>
  <c r="F107" i="7"/>
  <c r="F106" i="7" s="1"/>
  <c r="E106" i="7" s="1"/>
  <c r="E108" i="7"/>
  <c r="F103" i="7"/>
  <c r="F102" i="7" s="1"/>
  <c r="E104" i="7"/>
  <c r="E105" i="7"/>
  <c r="F99" i="7"/>
  <c r="E99" i="7" s="1"/>
  <c r="E100" i="7"/>
  <c r="F92" i="7"/>
  <c r="E93" i="7"/>
  <c r="F94" i="7"/>
  <c r="E94" i="7" s="1"/>
  <c r="F85" i="7"/>
  <c r="E85" i="7" s="1"/>
  <c r="E86" i="7"/>
  <c r="F79" i="7"/>
  <c r="F78" i="7" s="1"/>
  <c r="E80" i="7"/>
  <c r="E81" i="7"/>
  <c r="F68" i="7"/>
  <c r="E68" i="7" s="1"/>
  <c r="F72" i="7"/>
  <c r="E72" i="7" s="1"/>
  <c r="E73" i="7"/>
  <c r="F64" i="7"/>
  <c r="F63" i="7" s="1"/>
  <c r="E65" i="7"/>
  <c r="E66" i="7"/>
  <c r="E61" i="7"/>
  <c r="E62" i="7"/>
  <c r="F60" i="7"/>
  <c r="F59" i="7" s="1"/>
  <c r="F57" i="7"/>
  <c r="F56" i="7" s="1"/>
  <c r="E58" i="7"/>
  <c r="F53" i="7"/>
  <c r="E53" i="7" s="1"/>
  <c r="E55" i="7"/>
  <c r="E54" i="7"/>
  <c r="F50" i="7"/>
  <c r="E50" i="7" s="1"/>
  <c r="E51" i="7"/>
  <c r="F12" i="9"/>
  <c r="F13" i="9"/>
  <c r="F14" i="3"/>
  <c r="F17" i="3"/>
  <c r="G28" i="9"/>
  <c r="G27" i="9" s="1"/>
  <c r="D25" i="9"/>
  <c r="E33" i="3"/>
  <c r="E32" i="3" s="1"/>
  <c r="E35" i="3"/>
  <c r="E36" i="3"/>
  <c r="E38" i="3"/>
  <c r="E39" i="3"/>
  <c r="E40" i="3"/>
  <c r="E42" i="3"/>
  <c r="E43" i="3"/>
  <c r="E44" i="3"/>
  <c r="E45" i="3"/>
  <c r="E47" i="3"/>
  <c r="E46" i="3" s="1"/>
  <c r="D47" i="3"/>
  <c r="E28" i="9"/>
  <c r="E27" i="9" s="1"/>
  <c r="D28" i="9"/>
  <c r="D26" i="9"/>
  <c r="G200" i="7"/>
  <c r="H200" i="7"/>
  <c r="D19" i="7"/>
  <c r="C19" i="7"/>
  <c r="D123" i="7"/>
  <c r="D34" i="7"/>
  <c r="D35" i="7"/>
  <c r="D38" i="7"/>
  <c r="D39" i="7"/>
  <c r="D40" i="7"/>
  <c r="D41" i="7"/>
  <c r="D23" i="7"/>
  <c r="D24" i="7"/>
  <c r="D25" i="7"/>
  <c r="D26" i="7"/>
  <c r="D28" i="7"/>
  <c r="D29" i="7"/>
  <c r="D30" i="7"/>
  <c r="D31" i="7"/>
  <c r="D32" i="7"/>
  <c r="D33" i="7"/>
  <c r="D74" i="7"/>
  <c r="D45" i="7"/>
  <c r="D23" i="9"/>
  <c r="F23" i="9" l="1"/>
  <c r="F25" i="9"/>
  <c r="F24" i="9"/>
  <c r="F67" i="7"/>
  <c r="F27" i="7" s="1"/>
  <c r="F166" i="7"/>
  <c r="E166" i="7" s="1"/>
  <c r="E107" i="7"/>
  <c r="F139" i="7"/>
  <c r="E139" i="7" s="1"/>
  <c r="F84" i="7"/>
  <c r="E84" i="7" s="1"/>
  <c r="F98" i="7"/>
  <c r="F24" i="7" s="1"/>
  <c r="H24" i="7" s="1"/>
  <c r="F185" i="7"/>
  <c r="E185" i="7" s="1"/>
  <c r="E64" i="7"/>
  <c r="E79" i="7"/>
  <c r="F91" i="7"/>
  <c r="F90" i="7" s="1"/>
  <c r="F154" i="7"/>
  <c r="E154" i="7" s="1"/>
  <c r="E103" i="7"/>
  <c r="E92" i="7"/>
  <c r="F158" i="7"/>
  <c r="E158" i="7" s="1"/>
  <c r="F49" i="7"/>
  <c r="F130" i="7"/>
  <c r="F28" i="7" s="1"/>
  <c r="H28" i="7" s="1"/>
  <c r="F151" i="7"/>
  <c r="F30" i="7" s="1"/>
  <c r="H30" i="7" s="1"/>
  <c r="F179" i="7"/>
  <c r="E179" i="7" s="1"/>
  <c r="F188" i="7"/>
  <c r="E188" i="7" s="1"/>
  <c r="E34" i="7" s="1"/>
  <c r="E204" i="7"/>
  <c r="E57" i="7"/>
  <c r="F162" i="7"/>
  <c r="E162" i="7" s="1"/>
  <c r="F206" i="7"/>
  <c r="E206" i="7" s="1"/>
  <c r="F109" i="7"/>
  <c r="F41" i="7" s="1"/>
  <c r="H41" i="7" s="1"/>
  <c r="E127" i="7"/>
  <c r="E149" i="7"/>
  <c r="E19" i="7"/>
  <c r="E59" i="7"/>
  <c r="E63" i="7"/>
  <c r="F77" i="7"/>
  <c r="E78" i="7"/>
  <c r="F74" i="7"/>
  <c r="E102" i="7"/>
  <c r="F31" i="7"/>
  <c r="H31" i="7" s="1"/>
  <c r="E56" i="7"/>
  <c r="E31" i="7" s="1"/>
  <c r="F29" i="7"/>
  <c r="H29" i="7" s="1"/>
  <c r="E148" i="7"/>
  <c r="E29" i="7" s="1"/>
  <c r="E203" i="7"/>
  <c r="F52" i="7"/>
  <c r="E60" i="7"/>
  <c r="F71" i="7"/>
  <c r="F70" i="7" s="1"/>
  <c r="F114" i="7"/>
  <c r="F119" i="7"/>
  <c r="E126" i="7"/>
  <c r="F135" i="7"/>
  <c r="F145" i="7"/>
  <c r="E172" i="7"/>
  <c r="F193" i="7"/>
  <c r="E22" i="9"/>
  <c r="E168" i="7"/>
  <c r="E174" i="7"/>
  <c r="F27" i="9"/>
  <c r="E173" i="7"/>
  <c r="E34" i="3"/>
  <c r="E41" i="3"/>
  <c r="E37" i="3"/>
  <c r="F28" i="9"/>
  <c r="G22" i="9"/>
  <c r="G21" i="9" s="1"/>
  <c r="D37" i="7"/>
  <c r="D22" i="7"/>
  <c r="K29" i="1"/>
  <c r="J29" i="1"/>
  <c r="K27" i="1"/>
  <c r="J27" i="1"/>
  <c r="J22" i="1"/>
  <c r="K22" i="1"/>
  <c r="K21" i="1"/>
  <c r="J21" i="1"/>
  <c r="K20" i="1"/>
  <c r="J20" i="1"/>
  <c r="K19" i="1"/>
  <c r="J19" i="1"/>
  <c r="H24" i="10"/>
  <c r="H23" i="10"/>
  <c r="H22" i="10"/>
  <c r="H21" i="10"/>
  <c r="H20" i="10"/>
  <c r="H19" i="10"/>
  <c r="H18" i="10"/>
  <c r="H17" i="10"/>
  <c r="H16" i="10"/>
  <c r="H15" i="10"/>
  <c r="H13" i="10"/>
  <c r="H12" i="10"/>
  <c r="H10" i="10"/>
  <c r="H9" i="10"/>
  <c r="H12" i="9"/>
  <c r="I12" i="9"/>
  <c r="H13" i="9"/>
  <c r="I13" i="9"/>
  <c r="H23" i="9"/>
  <c r="I23" i="9"/>
  <c r="H24" i="9"/>
  <c r="I24" i="9"/>
  <c r="H25" i="9"/>
  <c r="I25" i="9"/>
  <c r="H26" i="9"/>
  <c r="I26" i="9"/>
  <c r="H28" i="9"/>
  <c r="I28" i="9"/>
  <c r="E67" i="7" l="1"/>
  <c r="E27" i="7" s="1"/>
  <c r="F97" i="7"/>
  <c r="E97" i="7" s="1"/>
  <c r="F165" i="7"/>
  <c r="F23" i="7"/>
  <c r="H23" i="7" s="1"/>
  <c r="F48" i="7"/>
  <c r="F33" i="7"/>
  <c r="H33" i="7" s="1"/>
  <c r="E151" i="7"/>
  <c r="E30" i="7" s="1"/>
  <c r="E98" i="7"/>
  <c r="E24" i="7" s="1"/>
  <c r="F178" i="7"/>
  <c r="F177" i="7" s="1"/>
  <c r="E177" i="7" s="1"/>
  <c r="F101" i="7"/>
  <c r="E101" i="7" s="1"/>
  <c r="D21" i="7"/>
  <c r="E33" i="7"/>
  <c r="E130" i="7"/>
  <c r="E28" i="7" s="1"/>
  <c r="F184" i="7"/>
  <c r="E184" i="7" s="1"/>
  <c r="F83" i="7"/>
  <c r="F82" i="7" s="1"/>
  <c r="E82" i="7" s="1"/>
  <c r="F75" i="7"/>
  <c r="F96" i="7"/>
  <c r="E109" i="7"/>
  <c r="E41" i="7" s="1"/>
  <c r="F38" i="7"/>
  <c r="H38" i="7" s="1"/>
  <c r="F199" i="7"/>
  <c r="F18" i="7" s="1"/>
  <c r="F39" i="7"/>
  <c r="H39" i="7" s="1"/>
  <c r="F157" i="7"/>
  <c r="E157" i="7" s="1"/>
  <c r="E49" i="7"/>
  <c r="E23" i="7" s="1"/>
  <c r="F202" i="7"/>
  <c r="F201" i="7" s="1"/>
  <c r="E201" i="7" s="1"/>
  <c r="E70" i="7"/>
  <c r="F34" i="7"/>
  <c r="H34" i="7" s="1"/>
  <c r="F125" i="7"/>
  <c r="F134" i="7"/>
  <c r="E135" i="7"/>
  <c r="E32" i="7" s="1"/>
  <c r="E52" i="7"/>
  <c r="E25" i="7" s="1"/>
  <c r="F25" i="7"/>
  <c r="F192" i="7"/>
  <c r="F35" i="7"/>
  <c r="H35" i="7" s="1"/>
  <c r="E193" i="7"/>
  <c r="E35" i="7" s="1"/>
  <c r="E165" i="7"/>
  <c r="F40" i="7"/>
  <c r="H40" i="7" s="1"/>
  <c r="E71" i="7"/>
  <c r="E40" i="7" s="1"/>
  <c r="E119" i="7"/>
  <c r="F118" i="7"/>
  <c r="E48" i="7"/>
  <c r="F26" i="7"/>
  <c r="H26" i="7" s="1"/>
  <c r="E145" i="7"/>
  <c r="E26" i="7" s="1"/>
  <c r="F144" i="7"/>
  <c r="E144" i="7" s="1"/>
  <c r="F143" i="7"/>
  <c r="E114" i="7"/>
  <c r="F113" i="7"/>
  <c r="E90" i="7"/>
  <c r="F89" i="7"/>
  <c r="E89" i="7" s="1"/>
  <c r="E77" i="7"/>
  <c r="F76" i="7"/>
  <c r="E76" i="7" s="1"/>
  <c r="F32" i="7"/>
  <c r="H32" i="7" s="1"/>
  <c r="F9" i="7"/>
  <c r="E74" i="7"/>
  <c r="E31" i="3"/>
  <c r="F22" i="9"/>
  <c r="D46" i="3"/>
  <c r="H14" i="3"/>
  <c r="I14" i="3"/>
  <c r="H17" i="3"/>
  <c r="I17" i="3"/>
  <c r="H22" i="3"/>
  <c r="I22" i="3"/>
  <c r="D15" i="3"/>
  <c r="D13" i="3"/>
  <c r="D11" i="3"/>
  <c r="E96" i="7" l="1"/>
  <c r="E11" i="7" s="1"/>
  <c r="F11" i="7"/>
  <c r="E39" i="7"/>
  <c r="E199" i="7"/>
  <c r="E47" i="7"/>
  <c r="E46" i="7" s="1"/>
  <c r="E178" i="7"/>
  <c r="G38" i="3"/>
  <c r="I38" i="3" s="1"/>
  <c r="E202" i="7"/>
  <c r="F47" i="7"/>
  <c r="F46" i="7" s="1"/>
  <c r="F8" i="7" s="1"/>
  <c r="F183" i="7"/>
  <c r="E183" i="7" s="1"/>
  <c r="F10" i="7"/>
  <c r="E75" i="7"/>
  <c r="E38" i="7"/>
  <c r="E22" i="7"/>
  <c r="F37" i="7"/>
  <c r="H37" i="7" s="1"/>
  <c r="E125" i="7"/>
  <c r="F124" i="7"/>
  <c r="E124" i="7" s="1"/>
  <c r="E118" i="7"/>
  <c r="F117" i="7"/>
  <c r="F191" i="7"/>
  <c r="E192" i="7"/>
  <c r="E113" i="7"/>
  <c r="F112" i="7"/>
  <c r="F12" i="7" s="1"/>
  <c r="G47" i="3"/>
  <c r="E18" i="7"/>
  <c r="G35" i="3"/>
  <c r="E9" i="7"/>
  <c r="F133" i="7"/>
  <c r="E134" i="7"/>
  <c r="E143" i="7"/>
  <c r="G44" i="3"/>
  <c r="F22" i="7"/>
  <c r="H22" i="7" s="1"/>
  <c r="H25" i="7"/>
  <c r="H13" i="3"/>
  <c r="I13" i="3"/>
  <c r="D10" i="3"/>
  <c r="E37" i="7" l="1"/>
  <c r="F38" i="3"/>
  <c r="G16" i="3"/>
  <c r="H16" i="3" s="1"/>
  <c r="G33" i="3"/>
  <c r="I33" i="3" s="1"/>
  <c r="E8" i="7"/>
  <c r="E21" i="7"/>
  <c r="G36" i="3"/>
  <c r="G34" i="3" s="1"/>
  <c r="H10" i="7"/>
  <c r="E10" i="7"/>
  <c r="F44" i="3"/>
  <c r="I44" i="3"/>
  <c r="G46" i="3"/>
  <c r="G25" i="3"/>
  <c r="H47" i="3"/>
  <c r="F47" i="3"/>
  <c r="I47" i="3"/>
  <c r="E191" i="7"/>
  <c r="F123" i="7"/>
  <c r="F35" i="3"/>
  <c r="I35" i="3"/>
  <c r="G39" i="3"/>
  <c r="E112" i="7"/>
  <c r="E12" i="7" s="1"/>
  <c r="F87" i="7"/>
  <c r="E117" i="7"/>
  <c r="F88" i="7"/>
  <c r="G43" i="3"/>
  <c r="E133" i="7"/>
  <c r="F122" i="7"/>
  <c r="F21" i="7"/>
  <c r="H21" i="7" s="1"/>
  <c r="F16" i="3" l="1"/>
  <c r="F33" i="3"/>
  <c r="G32" i="3"/>
  <c r="G12" i="3" s="1"/>
  <c r="F12" i="3" s="1"/>
  <c r="F15" i="9" s="1"/>
  <c r="G15" i="3"/>
  <c r="F15" i="3" s="1"/>
  <c r="I16" i="3"/>
  <c r="F36" i="3"/>
  <c r="I36" i="3"/>
  <c r="I25" i="3"/>
  <c r="G24" i="3"/>
  <c r="H25" i="3"/>
  <c r="F25" i="3"/>
  <c r="G14" i="9" s="1"/>
  <c r="E122" i="7"/>
  <c r="F46" i="3"/>
  <c r="I46" i="3"/>
  <c r="H46" i="3"/>
  <c r="F39" i="3"/>
  <c r="I39" i="3"/>
  <c r="E87" i="7"/>
  <c r="E88" i="7"/>
  <c r="F13" i="7"/>
  <c r="G11" i="3"/>
  <c r="G15" i="9"/>
  <c r="H12" i="3"/>
  <c r="I12" i="3"/>
  <c r="G21" i="3"/>
  <c r="F43" i="3"/>
  <c r="I15" i="3"/>
  <c r="F34" i="3"/>
  <c r="I34" i="3"/>
  <c r="F17" i="7"/>
  <c r="E123" i="7"/>
  <c r="H123" i="7"/>
  <c r="F32" i="3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H50" i="7"/>
  <c r="G51" i="7"/>
  <c r="H51" i="7"/>
  <c r="G54" i="7"/>
  <c r="H54" i="7"/>
  <c r="G55" i="7"/>
  <c r="H55" i="7"/>
  <c r="G57" i="7"/>
  <c r="H57" i="7"/>
  <c r="G58" i="7"/>
  <c r="H58" i="7"/>
  <c r="G61" i="7"/>
  <c r="H61" i="7"/>
  <c r="G62" i="7"/>
  <c r="H62" i="7"/>
  <c r="G65" i="7"/>
  <c r="H65" i="7"/>
  <c r="G66" i="7"/>
  <c r="H66" i="7"/>
  <c r="H70" i="7"/>
  <c r="H71" i="7"/>
  <c r="G73" i="7"/>
  <c r="H73" i="7"/>
  <c r="G67" i="7"/>
  <c r="G27" i="7" s="1"/>
  <c r="H67" i="7"/>
  <c r="H27" i="7" s="1"/>
  <c r="G68" i="7"/>
  <c r="H68" i="7"/>
  <c r="G69" i="7"/>
  <c r="H69" i="7"/>
  <c r="G80" i="7"/>
  <c r="H80" i="7"/>
  <c r="G81" i="7"/>
  <c r="H81" i="7"/>
  <c r="G86" i="7"/>
  <c r="H86" i="7"/>
  <c r="G89" i="7"/>
  <c r="H89" i="7"/>
  <c r="H90" i="7"/>
  <c r="G91" i="7"/>
  <c r="H91" i="7"/>
  <c r="G92" i="7"/>
  <c r="H92" i="7"/>
  <c r="G93" i="7"/>
  <c r="H93" i="7"/>
  <c r="G94" i="7"/>
  <c r="H94" i="7"/>
  <c r="G95" i="7"/>
  <c r="H95" i="7"/>
  <c r="G99" i="7"/>
  <c r="H99" i="7"/>
  <c r="G100" i="7"/>
  <c r="H100" i="7"/>
  <c r="G104" i="7"/>
  <c r="H104" i="7"/>
  <c r="G105" i="7"/>
  <c r="H105" i="7"/>
  <c r="G108" i="7"/>
  <c r="H108" i="7"/>
  <c r="H110" i="7"/>
  <c r="G111" i="7"/>
  <c r="H111" i="7"/>
  <c r="H112" i="7"/>
  <c r="H12" i="7" s="1"/>
  <c r="G116" i="7"/>
  <c r="H116" i="7"/>
  <c r="G121" i="7"/>
  <c r="H121" i="7"/>
  <c r="G128" i="7"/>
  <c r="H128" i="7"/>
  <c r="G129" i="7"/>
  <c r="H129" i="7"/>
  <c r="H130" i="7"/>
  <c r="H131" i="7"/>
  <c r="G132" i="7"/>
  <c r="H132" i="7"/>
  <c r="G137" i="7"/>
  <c r="H137" i="7"/>
  <c r="G138" i="7"/>
  <c r="H138" i="7"/>
  <c r="G141" i="7"/>
  <c r="H141" i="7"/>
  <c r="G142" i="7"/>
  <c r="H142" i="7"/>
  <c r="H145" i="7"/>
  <c r="H146" i="7"/>
  <c r="G147" i="7"/>
  <c r="H147" i="7"/>
  <c r="G150" i="7"/>
  <c r="H150" i="7"/>
  <c r="H152" i="7"/>
  <c r="G153" i="7"/>
  <c r="H153" i="7"/>
  <c r="G156" i="7"/>
  <c r="H156" i="7"/>
  <c r="G160" i="7"/>
  <c r="H160" i="7"/>
  <c r="G161" i="7"/>
  <c r="H161" i="7"/>
  <c r="H162" i="7"/>
  <c r="H163" i="7"/>
  <c r="G164" i="7"/>
  <c r="H164" i="7"/>
  <c r="G169" i="7"/>
  <c r="H169" i="7"/>
  <c r="G170" i="7"/>
  <c r="H170" i="7"/>
  <c r="G175" i="7"/>
  <c r="H175" i="7"/>
  <c r="G176" i="7"/>
  <c r="H176" i="7"/>
  <c r="G181" i="7"/>
  <c r="H181" i="7"/>
  <c r="G182" i="7"/>
  <c r="H182" i="7"/>
  <c r="G185" i="7"/>
  <c r="H185" i="7"/>
  <c r="G186" i="7"/>
  <c r="H186" i="7"/>
  <c r="G187" i="7"/>
  <c r="H187" i="7"/>
  <c r="G190" i="7"/>
  <c r="H190" i="7"/>
  <c r="G195" i="7"/>
  <c r="H195" i="7"/>
  <c r="G196" i="7"/>
  <c r="H196" i="7"/>
  <c r="G198" i="7"/>
  <c r="H198" i="7"/>
  <c r="H201" i="7"/>
  <c r="H202" i="7"/>
  <c r="H203" i="7"/>
  <c r="G205" i="7"/>
  <c r="H205" i="7"/>
  <c r="H206" i="7"/>
  <c r="H207" i="7"/>
  <c r="G208" i="7"/>
  <c r="H208" i="7"/>
  <c r="C180" i="7"/>
  <c r="C179" i="7" s="1"/>
  <c r="C178" i="7" s="1"/>
  <c r="C177" i="7" s="1"/>
  <c r="I32" i="3" l="1"/>
  <c r="H15" i="3"/>
  <c r="F7" i="7"/>
  <c r="F14" i="9"/>
  <c r="H14" i="9"/>
  <c r="I14" i="9"/>
  <c r="E13" i="7"/>
  <c r="G40" i="3"/>
  <c r="H13" i="7"/>
  <c r="F21" i="3"/>
  <c r="I21" i="3"/>
  <c r="H21" i="3"/>
  <c r="I15" i="9"/>
  <c r="H15" i="9"/>
  <c r="F24" i="3"/>
  <c r="H24" i="3"/>
  <c r="I24" i="3"/>
  <c r="G45" i="3"/>
  <c r="E17" i="7"/>
  <c r="H17" i="7"/>
  <c r="F11" i="3"/>
  <c r="H11" i="3"/>
  <c r="I11" i="3"/>
  <c r="G177" i="7"/>
  <c r="H180" i="7"/>
  <c r="D27" i="9"/>
  <c r="F13" i="1" s="1"/>
  <c r="G180" i="7"/>
  <c r="G178" i="7"/>
  <c r="H178" i="7"/>
  <c r="H179" i="7"/>
  <c r="H177" i="7"/>
  <c r="G179" i="7"/>
  <c r="D22" i="9"/>
  <c r="D10" i="9"/>
  <c r="F10" i="1" s="1"/>
  <c r="F9" i="1" s="1"/>
  <c r="C146" i="7"/>
  <c r="C140" i="7"/>
  <c r="C139" i="7" s="1"/>
  <c r="C90" i="7"/>
  <c r="G90" i="7" s="1"/>
  <c r="C207" i="7"/>
  <c r="C110" i="7"/>
  <c r="G110" i="7" s="1"/>
  <c r="C204" i="7"/>
  <c r="C203" i="7" s="1"/>
  <c r="G203" i="7" s="1"/>
  <c r="C115" i="7"/>
  <c r="C114" i="7" s="1"/>
  <c r="C113" i="7" s="1"/>
  <c r="C112" i="7" s="1"/>
  <c r="C197" i="7"/>
  <c r="C194" i="7"/>
  <c r="D39" i="3" l="1"/>
  <c r="C12" i="7"/>
  <c r="E7" i="7"/>
  <c r="F6" i="7"/>
  <c r="F45" i="3"/>
  <c r="I45" i="3"/>
  <c r="F40" i="3"/>
  <c r="I40" i="3"/>
  <c r="G37" i="3"/>
  <c r="G112" i="7"/>
  <c r="G12" i="7" s="1"/>
  <c r="H39" i="3"/>
  <c r="G140" i="7"/>
  <c r="H140" i="7"/>
  <c r="H194" i="7"/>
  <c r="G194" i="7"/>
  <c r="G204" i="7"/>
  <c r="H204" i="7"/>
  <c r="C145" i="7"/>
  <c r="G146" i="7"/>
  <c r="G197" i="7"/>
  <c r="H197" i="7"/>
  <c r="C206" i="7"/>
  <c r="G206" i="7" s="1"/>
  <c r="G207" i="7"/>
  <c r="F12" i="1"/>
  <c r="F11" i="1" s="1"/>
  <c r="F14" i="1" s="1"/>
  <c r="D21" i="9"/>
  <c r="C193" i="7"/>
  <c r="C163" i="7"/>
  <c r="C152" i="7"/>
  <c r="G152" i="7" s="1"/>
  <c r="C131" i="7"/>
  <c r="C120" i="7"/>
  <c r="C119" i="7" s="1"/>
  <c r="C117" i="7" s="1"/>
  <c r="C13" i="7" s="1"/>
  <c r="D40" i="3" s="1"/>
  <c r="C60" i="7"/>
  <c r="C59" i="7" s="1"/>
  <c r="C50" i="7"/>
  <c r="G50" i="7" s="1"/>
  <c r="C49" i="7"/>
  <c r="C23" i="7" s="1"/>
  <c r="C53" i="7"/>
  <c r="C52" i="7" s="1"/>
  <c r="C25" i="7" s="1"/>
  <c r="C56" i="7"/>
  <c r="C31" i="7" s="1"/>
  <c r="C64" i="7"/>
  <c r="C63" i="7" s="1"/>
  <c r="C72" i="7"/>
  <c r="C71" i="7" s="1"/>
  <c r="C40" i="7" s="1"/>
  <c r="C79" i="7"/>
  <c r="C78" i="7" s="1"/>
  <c r="C85" i="7"/>
  <c r="C84" i="7" s="1"/>
  <c r="C83" i="7" s="1"/>
  <c r="C82" i="7" s="1"/>
  <c r="C10" i="7" s="1"/>
  <c r="D36" i="3" s="1"/>
  <c r="C98" i="7"/>
  <c r="C103" i="7"/>
  <c r="C102" i="7" s="1"/>
  <c r="C106" i="7"/>
  <c r="C107" i="7"/>
  <c r="C109" i="7"/>
  <c r="C41" i="7" s="1"/>
  <c r="C127" i="7"/>
  <c r="C126" i="7" s="1"/>
  <c r="C136" i="7"/>
  <c r="C135" i="7" s="1"/>
  <c r="C148" i="7"/>
  <c r="C29" i="7" s="1"/>
  <c r="C149" i="7"/>
  <c r="C151" i="7"/>
  <c r="C30" i="7" s="1"/>
  <c r="C154" i="7"/>
  <c r="C155" i="7"/>
  <c r="C159" i="7"/>
  <c r="C158" i="7" s="1"/>
  <c r="C168" i="7"/>
  <c r="C167" i="7" s="1"/>
  <c r="C166" i="7" s="1"/>
  <c r="C165" i="7" s="1"/>
  <c r="C174" i="7"/>
  <c r="C173" i="7" s="1"/>
  <c r="C172" i="7" s="1"/>
  <c r="C171" i="7" s="1"/>
  <c r="C184" i="7"/>
  <c r="C183" i="7" s="1"/>
  <c r="C188" i="7"/>
  <c r="C189" i="7"/>
  <c r="I29" i="1"/>
  <c r="G13" i="1"/>
  <c r="E6" i="7" l="1"/>
  <c r="D39" i="5" s="1"/>
  <c r="F45" i="7"/>
  <c r="E45" i="7" s="1"/>
  <c r="E39" i="5"/>
  <c r="G39" i="5" s="1"/>
  <c r="C202" i="7"/>
  <c r="G202" i="7" s="1"/>
  <c r="F37" i="3"/>
  <c r="I37" i="3"/>
  <c r="C34" i="7"/>
  <c r="C77" i="7"/>
  <c r="C76" i="7" s="1"/>
  <c r="C38" i="7"/>
  <c r="C192" i="7"/>
  <c r="C191" i="7" s="1"/>
  <c r="C17" i="7" s="1"/>
  <c r="D45" i="3" s="1"/>
  <c r="C35" i="7"/>
  <c r="G145" i="7"/>
  <c r="C26" i="7"/>
  <c r="C97" i="7"/>
  <c r="C24" i="7"/>
  <c r="C33" i="7"/>
  <c r="C32" i="7"/>
  <c r="G10" i="7"/>
  <c r="H36" i="3"/>
  <c r="H40" i="3"/>
  <c r="G13" i="7"/>
  <c r="K28" i="1"/>
  <c r="J28" i="1"/>
  <c r="G60" i="7"/>
  <c r="H60" i="7"/>
  <c r="C130" i="7"/>
  <c r="G131" i="7"/>
  <c r="G193" i="7"/>
  <c r="H193" i="7"/>
  <c r="C162" i="7"/>
  <c r="G162" i="7" s="1"/>
  <c r="G163" i="7"/>
  <c r="C70" i="7"/>
  <c r="G70" i="7" s="1"/>
  <c r="G71" i="7"/>
  <c r="G139" i="7"/>
  <c r="H139" i="7"/>
  <c r="C134" i="7"/>
  <c r="D43" i="3" s="1"/>
  <c r="C48" i="7"/>
  <c r="C101" i="7"/>
  <c r="C144" i="7"/>
  <c r="C118" i="7"/>
  <c r="C201" i="7" l="1"/>
  <c r="C96" i="7"/>
  <c r="C11" i="7" s="1"/>
  <c r="C123" i="7"/>
  <c r="G123" i="7" s="1"/>
  <c r="G130" i="7"/>
  <c r="C28" i="7"/>
  <c r="C22" i="7" s="1"/>
  <c r="C9" i="7"/>
  <c r="C74" i="7"/>
  <c r="C39" i="7"/>
  <c r="C37" i="7" s="1"/>
  <c r="C47" i="7"/>
  <c r="C46" i="7" s="1"/>
  <c r="C8" i="7" s="1"/>
  <c r="D33" i="3" s="1"/>
  <c r="H45" i="3"/>
  <c r="G17" i="7"/>
  <c r="C125" i="7"/>
  <c r="C124" i="7" s="1"/>
  <c r="D42" i="3" s="1"/>
  <c r="C199" i="7"/>
  <c r="G201" i="7"/>
  <c r="H192" i="7"/>
  <c r="G192" i="7"/>
  <c r="H49" i="7"/>
  <c r="G49" i="7"/>
  <c r="C157" i="7"/>
  <c r="C143" i="7" s="1"/>
  <c r="D44" i="3" s="1"/>
  <c r="H59" i="7"/>
  <c r="G59" i="7"/>
  <c r="D35" i="3" l="1"/>
  <c r="H35" i="3" s="1"/>
  <c r="C87" i="7"/>
  <c r="D38" i="3"/>
  <c r="H38" i="3" s="1"/>
  <c r="D32" i="3"/>
  <c r="H32" i="3" s="1"/>
  <c r="H33" i="3"/>
  <c r="C21" i="7"/>
  <c r="C122" i="7"/>
  <c r="H44" i="3"/>
  <c r="I12" i="1"/>
  <c r="H12" i="1"/>
  <c r="I22" i="9"/>
  <c r="H22" i="9"/>
  <c r="H27" i="9"/>
  <c r="I27" i="9"/>
  <c r="H13" i="1"/>
  <c r="I13" i="1"/>
  <c r="H154" i="7"/>
  <c r="G154" i="7"/>
  <c r="H168" i="7"/>
  <c r="G168" i="7"/>
  <c r="G119" i="7"/>
  <c r="H119" i="7"/>
  <c r="H115" i="7"/>
  <c r="G115" i="7"/>
  <c r="G106" i="7"/>
  <c r="H106" i="7"/>
  <c r="G189" i="7"/>
  <c r="H189" i="7"/>
  <c r="G56" i="7"/>
  <c r="H56" i="7"/>
  <c r="G85" i="7"/>
  <c r="H85" i="7"/>
  <c r="H188" i="7"/>
  <c r="G188" i="7"/>
  <c r="G155" i="7"/>
  <c r="H155" i="7"/>
  <c r="H174" i="7"/>
  <c r="G174" i="7"/>
  <c r="G120" i="7"/>
  <c r="H120" i="7"/>
  <c r="H107" i="7"/>
  <c r="G107" i="7"/>
  <c r="G191" i="7"/>
  <c r="H191" i="7"/>
  <c r="E21" i="9"/>
  <c r="F21" i="9" s="1"/>
  <c r="G12" i="1"/>
  <c r="G11" i="1" s="1"/>
  <c r="D34" i="3" l="1"/>
  <c r="H34" i="3" s="1"/>
  <c r="C7" i="7"/>
  <c r="C6" i="7" s="1"/>
  <c r="C45" i="7" s="1"/>
  <c r="D37" i="3"/>
  <c r="H37" i="3" s="1"/>
  <c r="D41" i="3"/>
  <c r="J13" i="1"/>
  <c r="K13" i="1"/>
  <c r="K12" i="1"/>
  <c r="J12" i="1"/>
  <c r="H11" i="1"/>
  <c r="I11" i="1"/>
  <c r="H21" i="9"/>
  <c r="I21" i="9"/>
  <c r="H184" i="7"/>
  <c r="G184" i="7"/>
  <c r="H117" i="7"/>
  <c r="G117" i="7"/>
  <c r="G167" i="7"/>
  <c r="H167" i="7"/>
  <c r="G118" i="7"/>
  <c r="H118" i="7"/>
  <c r="G183" i="7"/>
  <c r="H183" i="7"/>
  <c r="G173" i="7"/>
  <c r="H173" i="7"/>
  <c r="H84" i="7"/>
  <c r="G84" i="7"/>
  <c r="E10" i="9"/>
  <c r="D38" i="5"/>
  <c r="D9" i="5" s="1"/>
  <c r="E38" i="5"/>
  <c r="C38" i="5"/>
  <c r="C9" i="5" s="1"/>
  <c r="B39" i="5" l="1"/>
  <c r="B38" i="5" s="1"/>
  <c r="B9" i="5" s="1"/>
  <c r="D31" i="3"/>
  <c r="G10" i="1"/>
  <c r="G9" i="1" s="1"/>
  <c r="G14" i="1" s="1"/>
  <c r="J11" i="1"/>
  <c r="K11" i="1"/>
  <c r="E9" i="5"/>
  <c r="G38" i="5"/>
  <c r="G127" i="7"/>
  <c r="H127" i="7"/>
  <c r="H172" i="7"/>
  <c r="G172" i="7"/>
  <c r="G64" i="7"/>
  <c r="H64" i="7"/>
  <c r="H103" i="7"/>
  <c r="G103" i="7"/>
  <c r="H136" i="7"/>
  <c r="G136" i="7"/>
  <c r="G159" i="7"/>
  <c r="H159" i="7"/>
  <c r="G83" i="7"/>
  <c r="H83" i="7"/>
  <c r="G98" i="7"/>
  <c r="H98" i="7"/>
  <c r="H72" i="7"/>
  <c r="G72" i="7"/>
  <c r="H109" i="7"/>
  <c r="G109" i="7"/>
  <c r="H148" i="7"/>
  <c r="G148" i="7"/>
  <c r="G199" i="7"/>
  <c r="H199" i="7"/>
  <c r="G53" i="7"/>
  <c r="H53" i="7"/>
  <c r="G151" i="7"/>
  <c r="H151" i="7"/>
  <c r="G79" i="7"/>
  <c r="H79" i="7"/>
  <c r="G114" i="7"/>
  <c r="H114" i="7"/>
  <c r="G149" i="7"/>
  <c r="H149" i="7"/>
  <c r="H166" i="7"/>
  <c r="G166" i="7"/>
  <c r="F39" i="5" l="1"/>
  <c r="F38" i="5"/>
  <c r="G9" i="5"/>
  <c r="F9" i="5"/>
  <c r="G48" i="7"/>
  <c r="H48" i="7"/>
  <c r="G171" i="7"/>
  <c r="H171" i="7"/>
  <c r="H63" i="7"/>
  <c r="G63" i="7"/>
  <c r="G113" i="7"/>
  <c r="H113" i="7"/>
  <c r="G52" i="7"/>
  <c r="H52" i="7"/>
  <c r="H97" i="7"/>
  <c r="G97" i="7"/>
  <c r="G102" i="7"/>
  <c r="H102" i="7"/>
  <c r="H158" i="7"/>
  <c r="G158" i="7"/>
  <c r="G165" i="7"/>
  <c r="H165" i="7"/>
  <c r="H78" i="7"/>
  <c r="G78" i="7"/>
  <c r="H19" i="7"/>
  <c r="G19" i="7"/>
  <c r="G82" i="7"/>
  <c r="H82" i="7"/>
  <c r="H144" i="7"/>
  <c r="G144" i="7"/>
  <c r="H101" i="7"/>
  <c r="G101" i="7"/>
  <c r="G135" i="7"/>
  <c r="H135" i="7"/>
  <c r="G126" i="7"/>
  <c r="H126" i="7"/>
  <c r="H134" i="7" l="1"/>
  <c r="G134" i="7"/>
  <c r="G143" i="7"/>
  <c r="H143" i="7"/>
  <c r="G157" i="7"/>
  <c r="H157" i="7"/>
  <c r="G96" i="7"/>
  <c r="G11" i="7" s="1"/>
  <c r="H96" i="7"/>
  <c r="H11" i="7" s="1"/>
  <c r="G125" i="7"/>
  <c r="H125" i="7"/>
  <c r="G77" i="7"/>
  <c r="H77" i="7"/>
  <c r="G47" i="7"/>
  <c r="H47" i="7"/>
  <c r="G87" i="7" l="1"/>
  <c r="H87" i="7"/>
  <c r="G133" i="7"/>
  <c r="H133" i="7"/>
  <c r="G76" i="7"/>
  <c r="H76" i="7"/>
  <c r="G46" i="7"/>
  <c r="H46" i="7"/>
  <c r="H43" i="3" l="1"/>
  <c r="I43" i="3"/>
  <c r="G8" i="7"/>
  <c r="H8" i="7"/>
  <c r="G122" i="7"/>
  <c r="H122" i="7"/>
  <c r="G74" i="7"/>
  <c r="H74" i="7"/>
  <c r="G9" i="7" l="1"/>
  <c r="H9" i="7"/>
  <c r="G7" i="7" l="1"/>
  <c r="H7" i="7"/>
  <c r="H6" i="7" l="1"/>
  <c r="G6" i="7"/>
  <c r="H124" i="7"/>
  <c r="G124" i="7"/>
  <c r="G42" i="3"/>
  <c r="G41" i="3" l="1"/>
  <c r="I41" i="3" s="1"/>
  <c r="G20" i="3"/>
  <c r="I42" i="3"/>
  <c r="F42" i="3"/>
  <c r="H42" i="3"/>
  <c r="G31" i="3" l="1"/>
  <c r="H31" i="3" s="1"/>
  <c r="F41" i="3"/>
  <c r="F20" i="3"/>
  <c r="G19" i="3"/>
  <c r="H20" i="3"/>
  <c r="I20" i="3"/>
  <c r="H41" i="3"/>
  <c r="I31" i="3"/>
  <c r="F31" i="3"/>
  <c r="G11" i="9" l="1"/>
  <c r="F19" i="3"/>
  <c r="F11" i="9" s="1"/>
  <c r="H19" i="3"/>
  <c r="I19" i="3"/>
  <c r="G10" i="3"/>
  <c r="F10" i="3" l="1"/>
  <c r="I10" i="3"/>
  <c r="H10" i="3"/>
  <c r="H11" i="9"/>
  <c r="I11" i="9"/>
  <c r="G10" i="9"/>
  <c r="F10" i="9" l="1"/>
  <c r="H10" i="1" s="1"/>
  <c r="H9" i="1" s="1"/>
  <c r="I10" i="1"/>
  <c r="H10" i="9"/>
  <c r="I10" i="9"/>
  <c r="I9" i="1" l="1"/>
  <c r="K10" i="1"/>
  <c r="J10" i="1"/>
  <c r="I14" i="1" l="1"/>
  <c r="J9" i="1"/>
  <c r="K9" i="1"/>
</calcChain>
</file>

<file path=xl/sharedStrings.xml><?xml version="1.0" encoding="utf-8"?>
<sst xmlns="http://schemas.openxmlformats.org/spreadsheetml/2006/main" count="597" uniqueCount="239">
  <si>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</si>
  <si>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</si>
  <si>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</si>
  <si>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</si>
  <si>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</si>
  <si>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</si>
  <si>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</si>
  <si>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</si>
  <si>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</si>
  <si>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</si>
  <si>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</si>
  <si>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</si>
  <si>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</si>
  <si>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</si>
  <si>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</si>
  <si>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</si>
  <si>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</si>
  <si>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</si>
  <si>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</si>
  <si>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</si>
  <si>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</si>
  <si>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</si>
  <si>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</si>
  <si>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</si>
  <si>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</si>
  <si>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</si>
  <si>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</si>
  <si>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</si>
  <si>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</si>
  <si>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</si>
  <si>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</si>
  <si>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</si>
  <si>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</si>
  <si>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</si>
  <si>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</si>
  <si>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</si>
  <si>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</si>
  <si>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</si>
  <si>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</si>
  <si>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</si>
  <si>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</si>
  <si>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</si>
  <si>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</si>
  <si>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</si>
  <si>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</si>
  <si>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</si>
  <si>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</si>
  <si>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</si>
  <si>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</si>
  <si>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</si>
  <si>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</si>
  <si>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</si>
  <si>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</si>
  <si>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</si>
  <si>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</si>
  <si>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</si>
  <si>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</si>
  <si>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</si>
  <si>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</si>
  <si>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</si>
  <si>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</si>
  <si>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</si>
  <si>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</si>
  <si>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</si>
  <si>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</si>
  <si>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</si>
  <si>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</si>
  <si>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</si>
  <si>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</si>
  <si>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</si>
  <si>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</si>
  <si>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</si>
  <si>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</si>
  <si>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</si>
  <si>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</si>
  <si>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</si>
  <si>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</si>
  <si>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</si>
  <si>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</si>
  <si>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</si>
  <si>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</si>
  <si>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</si>
  <si>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</si>
  <si>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</si>
  <si>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</si>
  <si>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</si>
  <si>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</si>
  <si>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</si>
  <si>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</si>
  <si>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</si>
  <si>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</si>
  <si>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</si>
  <si>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</si>
  <si>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PRIJENOS VIŠKA / MANJKA IZ PRETHODNE(IH) GODINE</t>
  </si>
  <si>
    <t>PRIJENOS VIŠKA / MANJKA U SLJEDEĆE RAZDOBLJE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</si>
  <si>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</si>
  <si>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</si>
  <si>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</si>
  <si>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</si>
  <si>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</si>
  <si>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</si>
  <si>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</si>
  <si>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</si>
  <si>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</si>
  <si>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</si>
  <si>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</si>
  <si>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</si>
  <si>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</si>
  <si>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</si>
  <si>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</si>
  <si>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</si>
  <si>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</si>
  <si>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</si>
  <si>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</si>
  <si>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</si>
  <si>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UČIMO ZAJEDNO VII.</t>
  </si>
  <si>
    <t>OSNOVNOŠKOLSKO OBRAZOVANJE</t>
  </si>
  <si>
    <t>PRAVNO ZASTUPANJE, NAKNADA ŠTETE I OSTALO</t>
  </si>
  <si>
    <t>Vlastiti prihodi</t>
  </si>
  <si>
    <t>RASHODI DJELATNOSTI</t>
  </si>
  <si>
    <t>Prihodi za posebne namjene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</si>
  <si>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</si>
  <si>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</si>
  <si>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</si>
  <si>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</si>
  <si>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</si>
  <si>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</si>
  <si>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</si>
  <si>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</si>
  <si>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</si>
  <si>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</si>
  <si>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A400103</t>
  </si>
  <si>
    <t>3.2.1.</t>
  </si>
  <si>
    <t>Vlastiti prihodi-prenesena sredstva</t>
  </si>
  <si>
    <t>4.8.1.</t>
  </si>
  <si>
    <t>4.4.1.</t>
  </si>
  <si>
    <t>4.3.1.</t>
  </si>
  <si>
    <t>5.1.1.</t>
  </si>
  <si>
    <t>5.3.1.</t>
  </si>
  <si>
    <t>5.4.1.</t>
  </si>
  <si>
    <t>6.2.1.</t>
  </si>
  <si>
    <t>T400101</t>
  </si>
  <si>
    <t>ŠKOLSKI MEDNI DAN</t>
  </si>
  <si>
    <t>1.1.1.</t>
  </si>
  <si>
    <t>5.1.</t>
  </si>
  <si>
    <t>T400165</t>
  </si>
  <si>
    <t>PREVENCIJA MENTALNOG ZDRAVLJA OŠ I SŠ</t>
  </si>
  <si>
    <t>Pomoći proračunskim korisnicima-prenesena sredstva</t>
  </si>
  <si>
    <t>Pomoći-prenesena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</si>
  <si>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</si>
  <si>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</si>
  <si>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</si>
  <si>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</si>
  <si>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</si>
  <si>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</si>
  <si>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</si>
  <si>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</si>
  <si>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</si>
  <si>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prodaje proizvoda i robe te pruženih usluga i prihodi od donacija</t>
  </si>
  <si>
    <t>Financijski rahodi</t>
  </si>
  <si>
    <t>Rashodi za nabavu proizvodene dugotrajne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</si>
  <si>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</si>
  <si>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</si>
  <si>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</si>
  <si>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</si>
  <si>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</si>
  <si>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</si>
  <si>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VIŠAK / MANJAK + NETO FINANCIRANJE + PRIJENOS VIŠKA / MANJKA IZ  IZ PRETHODNE(IH) GODINE - PRIJENOS VIŠKA / MANJKA U SLJEDEĆE RAZDOBLJE</t>
  </si>
  <si>
    <t>POVEĆANJE/  UMANJENJE</t>
  </si>
  <si>
    <t>IZVRŠENJE 2024.</t>
  </si>
  <si>
    <t>Prihodi za posebne namjene PK-prenesena sredstva</t>
  </si>
  <si>
    <t>UČIMO ZAJEDNO VI.</t>
  </si>
  <si>
    <t>ERASMUS+</t>
  </si>
  <si>
    <t>Pomoći EU za PK-prenesena sredstva</t>
  </si>
  <si>
    <t>Prihodi od upravnih i administrativnih pristojbi, pristojbi po posebnim propisima i nak.</t>
  </si>
  <si>
    <t>T400121</t>
  </si>
  <si>
    <t>INDEKS</t>
  </si>
  <si>
    <t>6=5/2*100</t>
  </si>
  <si>
    <t>7=5/3*100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</si>
  <si>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</si>
  <si>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</si>
  <si>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</si>
  <si>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</si>
  <si>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A. RAČUN PRIHODA  PO IZVORIMA</t>
  </si>
  <si>
    <t>IZVOR FINANCIRANJA</t>
  </si>
  <si>
    <t>B. RAČUN RASHODA  PO IZVORIMA</t>
  </si>
  <si>
    <t>NAZIV PRIHODA</t>
  </si>
  <si>
    <t>NAZIV</t>
  </si>
  <si>
    <t>1.1</t>
  </si>
  <si>
    <t>3.2</t>
  </si>
  <si>
    <t>4.4</t>
  </si>
  <si>
    <t>4.8</t>
  </si>
  <si>
    <t>4.9</t>
  </si>
  <si>
    <t>Preneseni v/m prihodi za posebne namjene</t>
  </si>
  <si>
    <t xml:space="preserve">Pomoći </t>
  </si>
  <si>
    <t xml:space="preserve">Donacije 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</si>
  <si>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</si>
  <si>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</si>
  <si>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</si>
  <si>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</si>
  <si>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</si>
  <si>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>5.9.</t>
  </si>
  <si>
    <t>3.9.</t>
  </si>
  <si>
    <t xml:space="preserve">Preneseni v/m vlastiti prihodi </t>
  </si>
  <si>
    <t>Preneseni v/m pomoći</t>
  </si>
  <si>
    <t>NAZIV RASHODA</t>
  </si>
  <si>
    <t>IZVJEŠTAJ O PRIHODIMA I RASHODIMA POSLOVANJA PREMA EKONOMSKOJ KLASIFIKACIJI</t>
  </si>
  <si>
    <t>A. RAČUN PRIHODA POSLOVANJA</t>
  </si>
  <si>
    <t>B. RAČUN RASHODA POSLOVANJA</t>
  </si>
  <si>
    <t xml:space="preserve">Pomoći proračunskim korisnicima </t>
  </si>
  <si>
    <t xml:space="preserve">Donacije proračunskim korisnicima </t>
  </si>
  <si>
    <t>3.2.2. (39)</t>
  </si>
  <si>
    <t>4.8.2. (49)</t>
  </si>
  <si>
    <t>5.1.2.(59)</t>
  </si>
  <si>
    <t>5.3.2.(59)</t>
  </si>
  <si>
    <t>5.4.2.(59)</t>
  </si>
  <si>
    <t>5.5.2.(59)</t>
  </si>
  <si>
    <t>T400140</t>
  </si>
  <si>
    <t>TEKUĆI PLAN 2025.</t>
  </si>
  <si>
    <t>II. REBALANS 2025.</t>
  </si>
  <si>
    <t>II. IZMJENE I DOPUNE PRORAČUNA ZA 2025. GODINU</t>
  </si>
  <si>
    <t>II. IZMJENE I DOPUNE FINANCIJSKOG PLANA ZA 2025. GODINU</t>
  </si>
  <si>
    <t xml:space="preserve"> II. IZMJENE I DOPUNE FINANCIJSKOG PLANA ZA 2025. GODINU</t>
  </si>
  <si>
    <t>RAZVOJ ODGOJNO OBRAZOVNOG SUSTAVA UKUPNO:</t>
  </si>
  <si>
    <t>OPSKRBA ŠKOLSKIH UST. HIG.POTREPŠTINA ZA UČENICE</t>
  </si>
  <si>
    <t>T400120</t>
  </si>
  <si>
    <t>ULJP 2021-2027 UČIMO ZAJEDNO VII.</t>
  </si>
  <si>
    <t>OSNOVNOŠKOLSKO OBRAZOVANJE UKUPNO:</t>
  </si>
  <si>
    <t>39.</t>
  </si>
  <si>
    <t>59.</t>
  </si>
  <si>
    <t>49.</t>
  </si>
  <si>
    <t>69.</t>
  </si>
  <si>
    <t>PRENESENI V/M DONACIJE</t>
  </si>
  <si>
    <t>A400125</t>
  </si>
  <si>
    <t xml:space="preserve">KNJIŽNIČNA GRAĐA U ŠKOLSKIM KNJIŽNICAMA </t>
  </si>
  <si>
    <t>PRIHODI ZA POSEBNE NAMJENE ZA PK</t>
  </si>
  <si>
    <t>POMOĆI EU</t>
  </si>
  <si>
    <t>POMOĆI PK</t>
  </si>
  <si>
    <t>UKUPNI RASHODI PO AKTIVNOSTIMA I TEKUĆIM PROJEKTIMA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</si>
</sst>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A]"/>
    <numFmt numFmtId="165" formatCode="#,##0.00\ [$€-1]"/>
    <numFmt numFmtId="166" formatCode="#,##0.00\ _k_n"/>
  </numFmts>
  <fonts count="5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i/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b/>
      <sz val="9"/>
      <color indexed="8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thick">
        <color indexed="64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/>
      <top style="medium">
        <color rgb="FF002060"/>
      </top>
      <bottom style="thick">
        <color theme="1"/>
      </bottom>
      <diagonal/>
    </border>
    <border>
      <left/>
      <right/>
      <top style="medium">
        <color rgb="FF002060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 style="thick">
        <color theme="1"/>
      </bottom>
      <diagonal/>
    </border>
  </borders>
  <cellStyleXfs count="4">
    <xf numFmtId="0" fontId="0" fillId="0" borderId="0"/>
    <xf numFmtId="0" fontId="9" fillId="0" borderId="0"/>
    <xf numFmtId="0" fontId="20" fillId="0" borderId="0"/>
    <xf numFmtId="0" fontId="2" fillId="0" borderId="0"/>
  </cellStyleXfs>
  <cellXfs count="30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1" borderId="1" xfId="0" applyNumberFormat="1" applyFont="1" applyFill="1" applyBorder="1" applyAlignment="1">
      <alignment horizontal="left" vertical="center" wrapText="1"/>
    </xf>
    <xf numFmtId="165" fontId="11" fillId="11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quotePrefix="1" applyNumberFormat="1" applyFont="1" applyFill="1" applyBorder="1" applyAlignment="1">
      <alignment horizontal="right"/>
    </xf>
    <xf numFmtId="164" fontId="24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left" vertical="center"/>
    </xf>
    <xf numFmtId="164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left" vertical="center"/>
    </xf>
    <xf numFmtId="0" fontId="28" fillId="2" borderId="2" xfId="0" quotePrefix="1" applyFont="1" applyFill="1" applyBorder="1" applyAlignment="1">
      <alignment horizontal="left" vertical="center" wrapText="1"/>
    </xf>
    <xf numFmtId="164" fontId="28" fillId="2" borderId="2" xfId="0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/>
    <xf numFmtId="164" fontId="27" fillId="2" borderId="2" xfId="0" quotePrefix="1" applyNumberFormat="1" applyFont="1" applyFill="1" applyBorder="1" applyAlignment="1">
      <alignment horizontal="center" vertical="center"/>
    </xf>
    <xf numFmtId="164" fontId="26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164" fontId="13" fillId="13" borderId="2" xfId="0" applyNumberFormat="1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left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2" fontId="30" fillId="12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left" vertical="center" wrapText="1"/>
    </xf>
    <xf numFmtId="0" fontId="14" fillId="12" borderId="2" xfId="1" applyFont="1" applyFill="1" applyBorder="1" applyAlignment="1">
      <alignment horizontal="left" vertical="center" wrapText="1"/>
    </xf>
    <xf numFmtId="164" fontId="14" fillId="12" borderId="2" xfId="1" applyNumberFormat="1" applyFont="1" applyFill="1" applyBorder="1" applyAlignment="1">
      <alignment horizontal="center" vertical="center" wrapText="1"/>
    </xf>
    <xf numFmtId="0" fontId="22" fillId="12" borderId="2" xfId="1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7" fillId="2" borderId="2" xfId="0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center" vertical="center"/>
    </xf>
    <xf numFmtId="49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9" fillId="2" borderId="2" xfId="0" quotePrefix="1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wrapText="1"/>
    </xf>
    <xf numFmtId="164" fontId="30" fillId="13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3" fillId="12" borderId="2" xfId="0" applyNumberFormat="1" applyFont="1" applyFill="1" applyBorder="1" applyAlignment="1">
      <alignment horizontal="center" vertical="center"/>
    </xf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2" xfId="0" quotePrefix="1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1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3" fillId="12" borderId="2" xfId="0" applyNumberFormat="1" applyFont="1" applyFill="1" applyBorder="1" applyAlignment="1">
      <alignment horizontal="center" vertical="center"/>
    </xf>
    <xf numFmtId="2" fontId="16" fillId="12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39" fillId="0" borderId="2" xfId="0" applyFont="1" applyBorder="1" applyAlignment="1">
      <alignment horizontal="center" vertical="center" wrapText="1"/>
    </xf>
    <xf numFmtId="0" fontId="40" fillId="0" borderId="0" xfId="0" applyFont="1"/>
    <xf numFmtId="0" fontId="19" fillId="10" borderId="2" xfId="0" applyFont="1" applyFill="1" applyBorder="1" applyAlignment="1">
      <alignment horizontal="center" vertical="center" wrapText="1"/>
    </xf>
    <xf numFmtId="164" fontId="39" fillId="14" borderId="2" xfId="0" applyNumberFormat="1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left" vertical="center" wrapText="1"/>
    </xf>
    <xf numFmtId="164" fontId="19" fillId="10" borderId="2" xfId="0" applyNumberFormat="1" applyFont="1" applyFill="1" applyBorder="1" applyAlignment="1">
      <alignment horizontal="right" vertical="center"/>
    </xf>
    <xf numFmtId="2" fontId="19" fillId="10" borderId="2" xfId="0" applyNumberFormat="1" applyFont="1" applyFill="1" applyBorder="1" applyAlignment="1">
      <alignment horizontal="center" vertical="center"/>
    </xf>
    <xf numFmtId="2" fontId="40" fillId="10" borderId="2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horizontal="right" vertical="center"/>
    </xf>
    <xf numFmtId="0" fontId="42" fillId="2" borderId="2" xfId="0" quotePrefix="1" applyFont="1" applyFill="1" applyBorder="1" applyAlignment="1">
      <alignment horizontal="left" vertical="center"/>
    </xf>
    <xf numFmtId="0" fontId="42" fillId="2" borderId="2" xfId="0" quotePrefix="1" applyFont="1" applyFill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164" fontId="19" fillId="10" borderId="2" xfId="0" applyNumberFormat="1" applyFont="1" applyFill="1" applyBorder="1" applyAlignment="1" applyProtection="1">
      <alignment vertical="center" wrapText="1"/>
    </xf>
    <xf numFmtId="164" fontId="19" fillId="10" borderId="2" xfId="0" applyNumberFormat="1" applyFont="1" applyFill="1" applyBorder="1" applyAlignment="1">
      <alignment vertical="center"/>
    </xf>
    <xf numFmtId="0" fontId="41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vertical="center"/>
    </xf>
    <xf numFmtId="164" fontId="37" fillId="0" borderId="2" xfId="0" applyNumberFormat="1" applyFont="1" applyFill="1" applyBorder="1" applyAlignment="1" applyProtection="1">
      <alignment vertical="center" wrapText="1"/>
    </xf>
    <xf numFmtId="2" fontId="37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left" vertical="center"/>
    </xf>
    <xf numFmtId="0" fontId="41" fillId="10" borderId="2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7" fillId="12" borderId="2" xfId="0" applyFont="1" applyFill="1" applyBorder="1" applyAlignment="1">
      <alignment horizontal="left" vertical="center" wrapText="1"/>
    </xf>
    <xf numFmtId="0" fontId="27" fillId="12" borderId="2" xfId="0" quotePrefix="1" applyFont="1" applyFill="1" applyBorder="1" applyAlignment="1">
      <alignment horizontal="left" vertical="center"/>
    </xf>
    <xf numFmtId="0" fontId="28" fillId="12" borderId="2" xfId="0" applyFont="1" applyFill="1" applyBorder="1" applyAlignment="1">
      <alignment horizontal="left" vertical="center" wrapText="1"/>
    </xf>
    <xf numFmtId="164" fontId="27" fillId="12" borderId="2" xfId="0" applyNumberFormat="1" applyFont="1" applyFill="1" applyBorder="1" applyAlignment="1">
      <alignment horizontal="center" vertical="center" wrapText="1"/>
    </xf>
    <xf numFmtId="0" fontId="28" fillId="12" borderId="2" xfId="0" quotePrefix="1" applyFont="1" applyFill="1" applyBorder="1" applyAlignment="1">
      <alignment horizontal="left" vertical="center"/>
    </xf>
    <xf numFmtId="0" fontId="28" fillId="12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164" fontId="39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64" fontId="39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0" fontId="4" fillId="16" borderId="20" xfId="0" applyFont="1" applyFill="1" applyBorder="1" applyAlignment="1">
      <alignment horizontal="center" vertical="center" wrapText="1"/>
    </xf>
    <xf numFmtId="0" fontId="4" fillId="16" borderId="21" xfId="0" applyFont="1" applyFill="1" applyBorder="1" applyAlignment="1">
      <alignment horizontal="center" vertical="center" wrapText="1"/>
    </xf>
    <xf numFmtId="164" fontId="23" fillId="16" borderId="24" xfId="0" applyNumberFormat="1" applyFont="1" applyFill="1" applyBorder="1" applyAlignment="1">
      <alignment horizontal="center" vertical="center" wrapText="1"/>
    </xf>
    <xf numFmtId="2" fontId="36" fillId="16" borderId="24" xfId="0" applyNumberFormat="1" applyFont="1" applyFill="1" applyBorder="1" applyAlignment="1">
      <alignment horizontal="center" vertical="center"/>
    </xf>
    <xf numFmtId="2" fontId="36" fillId="16" borderId="25" xfId="0" applyNumberFormat="1" applyFont="1" applyFill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left" vertical="center"/>
    </xf>
    <xf numFmtId="165" fontId="11" fillId="18" borderId="1" xfId="0" applyNumberFormat="1" applyFont="1" applyFill="1" applyBorder="1" applyAlignment="1">
      <alignment horizontal="center" vertical="center"/>
    </xf>
    <xf numFmtId="164" fontId="13" fillId="17" borderId="1" xfId="0" applyNumberFormat="1" applyFont="1" applyFill="1" applyBorder="1" applyAlignment="1">
      <alignment horizontal="center" vertical="center" wrapText="1"/>
    </xf>
    <xf numFmtId="166" fontId="13" fillId="17" borderId="1" xfId="0" applyNumberFormat="1" applyFont="1" applyFill="1" applyBorder="1" applyAlignment="1">
      <alignment horizontal="center" vertical="center" wrapText="1"/>
    </xf>
    <xf numFmtId="166" fontId="13" fillId="8" borderId="1" xfId="0" applyNumberFormat="1" applyFont="1" applyFill="1" applyBorder="1" applyAlignment="1">
      <alignment horizontal="center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4" fontId="36" fillId="4" borderId="1" xfId="0" applyNumberFormat="1" applyFont="1" applyFill="1" applyBorder="1" applyAlignment="1">
      <alignment horizontal="center" vertical="center" wrapText="1"/>
    </xf>
    <xf numFmtId="166" fontId="36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left" vertical="center"/>
    </xf>
    <xf numFmtId="164" fontId="36" fillId="0" borderId="1" xfId="0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41" fillId="10" borderId="2" xfId="0" applyFont="1" applyFill="1" applyBorder="1" applyAlignment="1">
      <alignment horizontal="center" vertical="center" wrapText="1"/>
    </xf>
    <xf numFmtId="164" fontId="37" fillId="0" borderId="2" xfId="0" applyNumberFormat="1" applyFont="1" applyFill="1" applyBorder="1" applyAlignment="1">
      <alignment horizontal="right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164" fontId="36" fillId="7" borderId="1" xfId="0" applyNumberFormat="1" applyFont="1" applyFill="1" applyBorder="1" applyAlignment="1">
      <alignment horizontal="center" vertical="center" wrapText="1"/>
    </xf>
    <xf numFmtId="166" fontId="36" fillId="7" borderId="1" xfId="0" applyNumberFormat="1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/>
    <xf numFmtId="0" fontId="46" fillId="0" borderId="4" xfId="0" applyFont="1" applyBorder="1" applyAlignment="1"/>
    <xf numFmtId="0" fontId="46" fillId="0" borderId="5" xfId="0" applyFont="1" applyBorder="1" applyAlignment="1"/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6" fillId="0" borderId="4" xfId="0" applyFont="1" applyBorder="1" applyAlignment="1">
      <alignment wrapText="1"/>
    </xf>
    <xf numFmtId="0" fontId="47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wrapText="1"/>
    </xf>
    <xf numFmtId="0" fontId="46" fillId="0" borderId="6" xfId="0" applyFont="1" applyBorder="1" applyAlignment="1"/>
    <xf numFmtId="0" fontId="46" fillId="0" borderId="11" xfId="0" applyFont="1" applyBorder="1" applyAlignment="1"/>
    <xf numFmtId="0" fontId="47" fillId="3" borderId="3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/>
    <xf numFmtId="0" fontId="46" fillId="3" borderId="5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25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6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wrapText="1"/>
    </xf>
    <xf numFmtId="0" fontId="0" fillId="0" borderId="2" xfId="0" applyFill="1" applyBorder="1" applyAlignment="1"/>
    <xf numFmtId="0" fontId="4" fillId="3" borderId="2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4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8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/>
    <xf numFmtId="0" fontId="7" fillId="1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7" fillId="12" borderId="2" xfId="0" applyFont="1" applyFill="1" applyBorder="1" applyAlignment="1"/>
    <xf numFmtId="0" fontId="30" fillId="12" borderId="2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/>
    <xf numFmtId="0" fontId="21" fillId="0" borderId="2" xfId="0" applyFont="1" applyBorder="1" applyAlignment="1">
      <alignment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/>
    <xf numFmtId="0" fontId="15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3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/>
    <xf numFmtId="0" fontId="21" fillId="0" borderId="5" xfId="0" applyFont="1" applyBorder="1" applyAlignment="1"/>
    <xf numFmtId="0" fontId="15" fillId="12" borderId="3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/>
    <xf numFmtId="0" fontId="21" fillId="12" borderId="5" xfId="0" applyFont="1" applyFill="1" applyBorder="1" applyAlignment="1"/>
    <xf numFmtId="0" fontId="3" fillId="12" borderId="3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12" fillId="16" borderId="27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36" fillId="16" borderId="22" xfId="0" applyFont="1" applyFill="1" applyBorder="1" applyAlignment="1">
      <alignment horizontal="center" vertical="center" wrapText="1"/>
    </xf>
    <xf numFmtId="0" fontId="36" fillId="16" borderId="23" xfId="0" applyFont="1" applyFill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31" xfId="0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N10" sqref="N10"/>
    </sheetView>
  </sheetViews>
  <sheetFormatPr defaultRowHeight="14.4"/>
  <cols>
    <col min="5" max="5" width="17.33203125" customWidth="1"/>
    <col min="6" max="6" width="18.6640625" customWidth="1"/>
    <col min="7" max="7" width="19.33203125" customWidth="1"/>
    <col min="8" max="8" width="12.5546875" customWidth="1"/>
    <col min="9" max="9" width="15.5546875" bestFit="1" customWidth="1"/>
    <col min="10" max="11" width="9.44140625" bestFit="1" customWidth="1"/>
  </cols>
  <sheetData>
    <row r="1" spans="1:11" ht="18" thickBot="1">
      <c r="A1" s="189" t="s">
        <v>151</v>
      </c>
      <c r="B1" s="190"/>
      <c r="C1" s="191"/>
      <c r="D1" s="191"/>
      <c r="E1" s="192"/>
      <c r="F1" s="192"/>
      <c r="G1" s="192"/>
      <c r="H1" s="192"/>
      <c r="I1" s="192"/>
      <c r="J1" s="192"/>
      <c r="K1" s="193"/>
    </row>
    <row r="2" spans="1:11" ht="18" thickBot="1">
      <c r="A2" s="194" t="s">
        <v>222</v>
      </c>
      <c r="B2" s="195"/>
      <c r="C2" s="195"/>
      <c r="D2" s="195"/>
      <c r="E2" s="195"/>
      <c r="F2" s="195"/>
      <c r="G2" s="195"/>
      <c r="H2" s="195"/>
      <c r="I2" s="192"/>
      <c r="J2" s="192"/>
      <c r="K2" s="193"/>
    </row>
    <row r="3" spans="1:11" ht="18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4"/>
    </row>
    <row r="4" spans="1:11" ht="18" thickBot="1">
      <c r="A4" s="194" t="s">
        <v>16</v>
      </c>
      <c r="B4" s="195"/>
      <c r="C4" s="195"/>
      <c r="D4" s="195"/>
      <c r="E4" s="195"/>
      <c r="F4" s="195"/>
      <c r="G4" s="196"/>
      <c r="H4" s="196"/>
      <c r="I4" s="192"/>
      <c r="J4" s="192"/>
      <c r="K4" s="193"/>
    </row>
    <row r="5" spans="1:11" ht="18" customHeight="1" thickBot="1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4"/>
    </row>
    <row r="6" spans="1:11" ht="18" thickBot="1">
      <c r="A6" s="194" t="s">
        <v>20</v>
      </c>
      <c r="B6" s="197"/>
      <c r="C6" s="197"/>
      <c r="D6" s="197"/>
      <c r="E6" s="197"/>
      <c r="F6" s="197"/>
      <c r="G6" s="197"/>
      <c r="H6" s="197"/>
      <c r="I6" s="192"/>
      <c r="J6" s="192"/>
      <c r="K6" s="193"/>
    </row>
    <row r="7" spans="1:11" ht="15" thickBot="1">
      <c r="A7" s="213">
        <v>1</v>
      </c>
      <c r="B7" s="214"/>
      <c r="C7" s="214"/>
      <c r="D7" s="214"/>
      <c r="E7" s="214"/>
      <c r="F7" s="48">
        <v>2</v>
      </c>
      <c r="G7" s="48">
        <v>3</v>
      </c>
      <c r="H7" s="48">
        <v>4</v>
      </c>
      <c r="I7" s="153">
        <v>5</v>
      </c>
      <c r="J7" s="48" t="s">
        <v>177</v>
      </c>
      <c r="K7" s="48" t="s">
        <v>178</v>
      </c>
    </row>
    <row r="8" spans="1:11" ht="29.4" thickBot="1">
      <c r="A8" s="208"/>
      <c r="B8" s="209"/>
      <c r="C8" s="209"/>
      <c r="D8" s="209"/>
      <c r="E8" s="209"/>
      <c r="F8" s="47" t="s">
        <v>169</v>
      </c>
      <c r="G8" s="47" t="s">
        <v>218</v>
      </c>
      <c r="H8" s="47" t="s">
        <v>168</v>
      </c>
      <c r="I8" s="47" t="s">
        <v>219</v>
      </c>
      <c r="J8" s="152" t="s">
        <v>176</v>
      </c>
      <c r="K8" s="152" t="s">
        <v>176</v>
      </c>
    </row>
    <row r="9" spans="1:11" ht="15" thickBot="1">
      <c r="A9" s="224" t="s">
        <v>0</v>
      </c>
      <c r="B9" s="221"/>
      <c r="C9" s="221"/>
      <c r="D9" s="221"/>
      <c r="E9" s="225"/>
      <c r="F9" s="27">
        <f>SUM(F10+0)</f>
        <v>779663.13</v>
      </c>
      <c r="G9" s="27">
        <f>SUM(G10+0)</f>
        <v>885989.95</v>
      </c>
      <c r="H9" s="27">
        <f t="shared" ref="H9:I9" si="0">SUM(H10+0)</f>
        <v>59807.720000000088</v>
      </c>
      <c r="I9" s="27">
        <f t="shared" si="0"/>
        <v>945797.67</v>
      </c>
      <c r="J9" s="155">
        <f>I9/F9*100</f>
        <v>121.30850281454248</v>
      </c>
      <c r="K9" s="155">
        <f>I9/G9*100</f>
        <v>106.75038356812061</v>
      </c>
    </row>
    <row r="10" spans="1:11" ht="15" thickBot="1">
      <c r="A10" s="226" t="s">
        <v>161</v>
      </c>
      <c r="B10" s="223"/>
      <c r="C10" s="223"/>
      <c r="D10" s="223"/>
      <c r="E10" s="219"/>
      <c r="F10" s="28">
        <f>SUM(' P I R PREMA EKONOMSKOJ KL.'!D10+0)</f>
        <v>779663.13</v>
      </c>
      <c r="G10" s="28">
        <f>SUM(' P I R PREMA EKONOMSKOJ KL.'!E10+0)</f>
        <v>885989.95</v>
      </c>
      <c r="H10" s="28">
        <f>SUM(' P I R PREMA EKONOMSKOJ KL.'!F10+0)</f>
        <v>59807.720000000088</v>
      </c>
      <c r="I10" s="28">
        <f>SUM(' P I R PREMA EKONOMSKOJ KL.'!G10+0)</f>
        <v>945797.67</v>
      </c>
      <c r="J10" s="156">
        <f t="shared" ref="J10:J13" si="1">I10/F10*100</f>
        <v>121.30850281454248</v>
      </c>
      <c r="K10" s="156">
        <f t="shared" ref="K10:K13" si="2">I10/G10*100</f>
        <v>106.75038356812061</v>
      </c>
    </row>
    <row r="11" spans="1:11" ht="15" thickBot="1">
      <c r="A11" s="210" t="s">
        <v>1</v>
      </c>
      <c r="B11" s="211"/>
      <c r="C11" s="211"/>
      <c r="D11" s="211"/>
      <c r="E11" s="212"/>
      <c r="F11" s="27">
        <f>SUM(F12:F13)</f>
        <v>783639.19000000006</v>
      </c>
      <c r="G11" s="27">
        <f>SUM(G12:G13)</f>
        <v>886442.99000000011</v>
      </c>
      <c r="H11" s="27">
        <f>SUM(H12:H13)</f>
        <v>59807.719999999914</v>
      </c>
      <c r="I11" s="27">
        <f>SUM(I12:I13)</f>
        <v>946250.71</v>
      </c>
      <c r="J11" s="155">
        <f t="shared" si="1"/>
        <v>120.75081518064454</v>
      </c>
      <c r="K11" s="155">
        <f t="shared" si="2"/>
        <v>106.7469336070896</v>
      </c>
    </row>
    <row r="12" spans="1:11" ht="15" thickBot="1">
      <c r="A12" s="222" t="s">
        <v>162</v>
      </c>
      <c r="B12" s="223"/>
      <c r="C12" s="223"/>
      <c r="D12" s="223"/>
      <c r="E12" s="223"/>
      <c r="F12" s="28">
        <f>SUM(' P I R PREMA EKONOMSKOJ KL.'!D22+0)</f>
        <v>776274.63</v>
      </c>
      <c r="G12" s="28">
        <f>SUM(' P I R PREMA EKONOMSKOJ KL.'!E22+0)</f>
        <v>876204.24000000011</v>
      </c>
      <c r="H12" s="28">
        <f>SUM(' P I R PREMA EKONOMSKOJ KL.'!F22+0)</f>
        <v>50120.909999999916</v>
      </c>
      <c r="I12" s="29">
        <f>SUM(' P I R PREMA EKONOMSKOJ KL.'!G22+0)</f>
        <v>926325.15</v>
      </c>
      <c r="J12" s="156">
        <f t="shared" si="1"/>
        <v>119.32956639327502</v>
      </c>
      <c r="K12" s="156">
        <f t="shared" si="2"/>
        <v>105.72023139262599</v>
      </c>
    </row>
    <row r="13" spans="1:11" ht="15" thickBot="1">
      <c r="A13" s="218" t="s">
        <v>163</v>
      </c>
      <c r="B13" s="219"/>
      <c r="C13" s="219"/>
      <c r="D13" s="219"/>
      <c r="E13" s="219"/>
      <c r="F13" s="28">
        <f>SUM(' P I R PREMA EKONOMSKOJ KL.'!D27+0)</f>
        <v>7364.5599999999995</v>
      </c>
      <c r="G13" s="28">
        <f>SUM(' P I R PREMA EKONOMSKOJ KL.'!E27+0)</f>
        <v>10238.75</v>
      </c>
      <c r="H13" s="28">
        <f>SUM(' P I R PREMA EKONOMSKOJ KL.'!F27+0)</f>
        <v>9686.8099999999977</v>
      </c>
      <c r="I13" s="29">
        <f>SUM(' P I R PREMA EKONOMSKOJ KL.'!G27+0)</f>
        <v>19925.559999999998</v>
      </c>
      <c r="J13" s="156">
        <f t="shared" si="1"/>
        <v>270.56008777170666</v>
      </c>
      <c r="K13" s="156">
        <f t="shared" si="2"/>
        <v>194.60930289341957</v>
      </c>
    </row>
    <row r="14" spans="1:11" ht="15" thickBot="1">
      <c r="A14" s="220" t="s">
        <v>2</v>
      </c>
      <c r="B14" s="221"/>
      <c r="C14" s="221"/>
      <c r="D14" s="221"/>
      <c r="E14" s="221"/>
      <c r="F14" s="27">
        <f>SUM(F9-F11)</f>
        <v>-3976.0600000000559</v>
      </c>
      <c r="G14" s="27">
        <f>SUM(G9-G11)</f>
        <v>-453.04000000015367</v>
      </c>
      <c r="H14" s="27"/>
      <c r="I14" s="27">
        <f>I9-I11</f>
        <v>-453.03999999992084</v>
      </c>
      <c r="J14" s="30"/>
      <c r="K14" s="30"/>
    </row>
    <row r="15" spans="1:11" ht="17.399999999999999">
      <c r="A15" s="205"/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8" thickBot="1">
      <c r="A16" s="198" t="s">
        <v>21</v>
      </c>
      <c r="B16" s="199"/>
      <c r="C16" s="199"/>
      <c r="D16" s="199"/>
      <c r="E16" s="199"/>
      <c r="F16" s="199"/>
      <c r="G16" s="199"/>
      <c r="H16" s="199"/>
      <c r="I16" s="200"/>
      <c r="J16" s="200"/>
      <c r="K16" s="201"/>
    </row>
    <row r="17" spans="1:11" ht="15" thickBot="1">
      <c r="A17" s="213">
        <v>1</v>
      </c>
      <c r="B17" s="214"/>
      <c r="C17" s="214"/>
      <c r="D17" s="214"/>
      <c r="E17" s="214"/>
      <c r="F17" s="48">
        <v>2</v>
      </c>
      <c r="G17" s="48">
        <v>3</v>
      </c>
      <c r="H17" s="48">
        <v>4</v>
      </c>
      <c r="I17" s="153">
        <v>5</v>
      </c>
      <c r="J17" s="48" t="s">
        <v>177</v>
      </c>
      <c r="K17" s="48" t="s">
        <v>178</v>
      </c>
    </row>
    <row r="18" spans="1:11" ht="29.4" thickBot="1">
      <c r="A18" s="208"/>
      <c r="B18" s="209"/>
      <c r="C18" s="209"/>
      <c r="D18" s="209"/>
      <c r="E18" s="209"/>
      <c r="F18" s="47" t="s">
        <v>169</v>
      </c>
      <c r="G18" s="47" t="s">
        <v>218</v>
      </c>
      <c r="H18" s="47" t="s">
        <v>168</v>
      </c>
      <c r="I18" s="47" t="s">
        <v>219</v>
      </c>
      <c r="J18" s="154" t="s">
        <v>176</v>
      </c>
      <c r="K18" s="154" t="s">
        <v>176</v>
      </c>
    </row>
    <row r="19" spans="1:11" ht="15.75" customHeight="1" thickBot="1">
      <c r="A19" s="226" t="s">
        <v>164</v>
      </c>
      <c r="B19" s="226"/>
      <c r="C19" s="226"/>
      <c r="D19" s="226"/>
      <c r="E19" s="226"/>
      <c r="F19" s="28">
        <v>0</v>
      </c>
      <c r="G19" s="28">
        <v>0</v>
      </c>
      <c r="H19" s="28">
        <v>0</v>
      </c>
      <c r="I19" s="28">
        <v>0</v>
      </c>
      <c r="J19" s="30" t="e">
        <f>I20/F20*100</f>
        <v>#DIV/0!</v>
      </c>
      <c r="K19" s="30" t="e">
        <f>I20/G20*100</f>
        <v>#DIV/0!</v>
      </c>
    </row>
    <row r="20" spans="1:11" ht="15" thickBot="1">
      <c r="A20" s="226" t="s">
        <v>165</v>
      </c>
      <c r="B20" s="223"/>
      <c r="C20" s="223"/>
      <c r="D20" s="223"/>
      <c r="E20" s="223"/>
      <c r="F20" s="28">
        <v>0</v>
      </c>
      <c r="G20" s="28">
        <v>0</v>
      </c>
      <c r="H20" s="28">
        <v>0</v>
      </c>
      <c r="I20" s="28">
        <v>0</v>
      </c>
      <c r="J20" s="30" t="e">
        <f>I21/F21*100</f>
        <v>#DIV/0!</v>
      </c>
      <c r="K20" s="30" t="e">
        <f>I21/G21*100</f>
        <v>#DIV/0!</v>
      </c>
    </row>
    <row r="21" spans="1:11" ht="15" thickBot="1">
      <c r="A21" s="216" t="s">
        <v>3</v>
      </c>
      <c r="B21" s="217"/>
      <c r="C21" s="217"/>
      <c r="D21" s="217"/>
      <c r="E21" s="217"/>
      <c r="F21" s="30">
        <v>0</v>
      </c>
      <c r="G21" s="30">
        <v>0</v>
      </c>
      <c r="H21" s="30">
        <v>0</v>
      </c>
      <c r="I21" s="30">
        <v>0</v>
      </c>
      <c r="J21" s="30" t="e">
        <f>I22/F22*100</f>
        <v>#DIV/0!</v>
      </c>
      <c r="K21" s="30" t="e">
        <f>I22/G22*100</f>
        <v>#DIV/0!</v>
      </c>
    </row>
    <row r="22" spans="1:11" ht="15" thickBot="1">
      <c r="A22" s="216" t="s">
        <v>4</v>
      </c>
      <c r="B22" s="217"/>
      <c r="C22" s="217"/>
      <c r="D22" s="217"/>
      <c r="E22" s="217"/>
      <c r="F22" s="30">
        <v>0</v>
      </c>
      <c r="G22" s="30">
        <v>0</v>
      </c>
      <c r="H22" s="30">
        <v>0</v>
      </c>
      <c r="I22" s="30">
        <v>0</v>
      </c>
      <c r="J22" s="30" t="e">
        <f>I23/F23*100</f>
        <v>#DIV/0!</v>
      </c>
      <c r="K22" s="30" t="e">
        <f>I23/G23*100</f>
        <v>#DIV/0!</v>
      </c>
    </row>
    <row r="23" spans="1:11" ht="17.399999999999999">
      <c r="A23" s="21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spans="1:11" ht="16.8" customHeight="1" thickBot="1">
      <c r="A24" s="198" t="s">
        <v>166</v>
      </c>
      <c r="B24" s="199"/>
      <c r="C24" s="199"/>
      <c r="D24" s="199"/>
      <c r="E24" s="199"/>
      <c r="F24" s="199"/>
      <c r="G24" s="199"/>
      <c r="H24" s="199"/>
      <c r="I24" s="200"/>
      <c r="J24" s="200"/>
      <c r="K24" s="201"/>
    </row>
    <row r="25" spans="1:11" ht="15" thickBot="1">
      <c r="A25" s="213">
        <v>1</v>
      </c>
      <c r="B25" s="214"/>
      <c r="C25" s="214"/>
      <c r="D25" s="214"/>
      <c r="E25" s="214"/>
      <c r="F25" s="48">
        <v>2</v>
      </c>
      <c r="G25" s="48">
        <v>3</v>
      </c>
      <c r="H25" s="48">
        <v>4</v>
      </c>
      <c r="I25" s="153">
        <v>5</v>
      </c>
      <c r="J25" s="48" t="s">
        <v>177</v>
      </c>
      <c r="K25" s="48" t="s">
        <v>178</v>
      </c>
    </row>
    <row r="26" spans="1:11" ht="29.4" thickBot="1">
      <c r="A26" s="208"/>
      <c r="B26" s="209"/>
      <c r="C26" s="209"/>
      <c r="D26" s="209"/>
      <c r="E26" s="209"/>
      <c r="F26" s="47" t="s">
        <v>169</v>
      </c>
      <c r="G26" s="47" t="s">
        <v>218</v>
      </c>
      <c r="H26" s="47" t="s">
        <v>168</v>
      </c>
      <c r="I26" s="47" t="s">
        <v>219</v>
      </c>
      <c r="J26" s="154" t="s">
        <v>176</v>
      </c>
      <c r="K26" s="154" t="s">
        <v>176</v>
      </c>
    </row>
    <row r="27" spans="1:11" ht="25.2" customHeight="1" thickBot="1">
      <c r="A27" s="230" t="s">
        <v>93</v>
      </c>
      <c r="B27" s="230"/>
      <c r="C27" s="230"/>
      <c r="D27" s="230"/>
      <c r="E27" s="230"/>
      <c r="F27" s="150"/>
      <c r="G27" s="31">
        <v>0</v>
      </c>
      <c r="H27" s="31">
        <v>0</v>
      </c>
      <c r="I27" s="31">
        <v>0</v>
      </c>
      <c r="J27" s="30" t="e">
        <f>I28/F28*100</f>
        <v>#DIV/0!</v>
      </c>
      <c r="K27" s="30" t="e">
        <f>I28/G28*100</f>
        <v>#DIV/0!</v>
      </c>
    </row>
    <row r="28" spans="1:11" ht="20.399999999999999" customHeight="1" thickBot="1">
      <c r="A28" s="228" t="s">
        <v>94</v>
      </c>
      <c r="B28" s="229"/>
      <c r="C28" s="229"/>
      <c r="D28" s="229"/>
      <c r="E28" s="229"/>
      <c r="F28" s="151"/>
      <c r="G28" s="31">
        <v>0</v>
      </c>
      <c r="H28" s="31">
        <v>0</v>
      </c>
      <c r="I28" s="31">
        <v>-453.04</v>
      </c>
      <c r="J28" s="30" t="e">
        <f>I29/F29*100</f>
        <v>#DIV/0!</v>
      </c>
      <c r="K28" s="30" t="e">
        <f>I29/G29*100</f>
        <v>#DIV/0!</v>
      </c>
    </row>
    <row r="29" spans="1:11" ht="25.5" customHeight="1" thickBot="1">
      <c r="A29" s="227" t="s">
        <v>167</v>
      </c>
      <c r="B29" s="227"/>
      <c r="C29" s="227"/>
      <c r="D29" s="227"/>
      <c r="E29" s="227"/>
      <c r="F29" s="150"/>
      <c r="G29" s="31">
        <v>0</v>
      </c>
      <c r="H29" s="31">
        <v>0</v>
      </c>
      <c r="I29" s="31">
        <f>I28+I27-I27</f>
        <v>-453.04</v>
      </c>
      <c r="J29" s="30" t="e">
        <f>I30/F30*100</f>
        <v>#DIV/0!</v>
      </c>
      <c r="K29" s="30" t="e">
        <f>I30/G30*100</f>
        <v>#DIV/0!</v>
      </c>
    </row>
    <row r="30" spans="1:11" ht="15" customHeight="1">
      <c r="A30" s="24"/>
      <c r="B30" s="24"/>
      <c r="C30" s="24"/>
      <c r="D30" s="24"/>
      <c r="E30" s="24"/>
      <c r="F30" s="24"/>
      <c r="G30" s="24"/>
      <c r="H30" s="24"/>
    </row>
    <row r="31" spans="1:11" ht="11.25" customHeight="1">
      <c r="A31" s="23"/>
      <c r="B31" s="23"/>
      <c r="C31" s="23"/>
      <c r="D31" s="23"/>
      <c r="E31" s="23"/>
      <c r="F31" s="23"/>
      <c r="G31" s="23"/>
      <c r="H31" s="23"/>
    </row>
    <row r="32" spans="1:11" ht="29.25" customHeight="1"/>
    <row r="35" ht="27" customHeight="1"/>
    <row r="37" ht="21.6" customHeight="1"/>
  </sheetData>
  <mergeCells count="29">
    <mergeCell ref="A29:E29"/>
    <mergeCell ref="A26:E26"/>
    <mergeCell ref="A28:E28"/>
    <mergeCell ref="A19:E19"/>
    <mergeCell ref="A20:E20"/>
    <mergeCell ref="A21:E21"/>
    <mergeCell ref="A27:E27"/>
    <mergeCell ref="A18:E18"/>
    <mergeCell ref="A11:E11"/>
    <mergeCell ref="A7:E7"/>
    <mergeCell ref="A17:E17"/>
    <mergeCell ref="A25:E25"/>
    <mergeCell ref="A24:K24"/>
    <mergeCell ref="A23:K23"/>
    <mergeCell ref="A22:E22"/>
    <mergeCell ref="A13:E13"/>
    <mergeCell ref="A14:E14"/>
    <mergeCell ref="A12:E12"/>
    <mergeCell ref="A9:E9"/>
    <mergeCell ref="A10:E10"/>
    <mergeCell ref="A1:K1"/>
    <mergeCell ref="A2:K2"/>
    <mergeCell ref="A4:K4"/>
    <mergeCell ref="A6:K6"/>
    <mergeCell ref="A16:K16"/>
    <mergeCell ref="A3:K3"/>
    <mergeCell ref="A5:K5"/>
    <mergeCell ref="A15:K15"/>
    <mergeCell ref="A8:E8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J19:K22 J27:K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L34"/>
  <sheetViews>
    <sheetView workbookViewId="0">
      <selection activeCell="K9" sqref="K9"/>
    </sheetView>
  </sheetViews>
  <sheetFormatPr defaultRowHeight="14.4"/>
  <cols>
    <col min="1" max="1" width="7.33203125" bestFit="1" customWidth="1"/>
    <col min="2" max="2" width="8.109375" bestFit="1" customWidth="1"/>
    <col min="3" max="3" width="70.88671875" bestFit="1" customWidth="1"/>
    <col min="4" max="4" width="19.109375" bestFit="1" customWidth="1"/>
    <col min="5" max="5" width="13.77734375" customWidth="1"/>
    <col min="6" max="6" width="16.6640625" bestFit="1" customWidth="1"/>
    <col min="7" max="7" width="17.44140625" customWidth="1"/>
    <col min="8" max="9" width="10.44140625" bestFit="1" customWidth="1"/>
  </cols>
  <sheetData>
    <row r="1" spans="1:12" ht="14.4" customHeight="1" thickBot="1">
      <c r="A1" s="233" t="s">
        <v>151</v>
      </c>
      <c r="B1" s="234"/>
      <c r="C1" s="234"/>
      <c r="D1" s="234"/>
      <c r="E1" s="234"/>
      <c r="F1" s="234"/>
      <c r="G1" s="235"/>
      <c r="H1" s="235"/>
      <c r="I1" s="235"/>
    </row>
    <row r="2" spans="1:12" ht="17.399999999999999" customHeight="1" thickBot="1">
      <c r="A2" s="233" t="s">
        <v>221</v>
      </c>
      <c r="B2" s="234"/>
      <c r="C2" s="234"/>
      <c r="D2" s="234"/>
      <c r="E2" s="234"/>
      <c r="F2" s="234"/>
      <c r="G2" s="235"/>
      <c r="H2" s="235"/>
      <c r="I2" s="235"/>
    </row>
    <row r="3" spans="1:12" ht="16.2" thickBot="1">
      <c r="A3" s="233" t="s">
        <v>16</v>
      </c>
      <c r="B3" s="233"/>
      <c r="C3" s="233"/>
      <c r="D3" s="233"/>
      <c r="E3" s="236"/>
      <c r="F3" s="236"/>
      <c r="G3" s="235"/>
      <c r="H3" s="235"/>
      <c r="I3" s="235"/>
    </row>
    <row r="4" spans="1:12" ht="16.2" thickBot="1">
      <c r="A4" s="240"/>
      <c r="B4" s="241"/>
      <c r="C4" s="241"/>
      <c r="D4" s="241"/>
      <c r="E4" s="241"/>
      <c r="F4" s="241"/>
      <c r="G4" s="241"/>
      <c r="H4" s="241"/>
      <c r="I4" s="241"/>
    </row>
    <row r="5" spans="1:12" ht="16.2" thickBot="1">
      <c r="A5" s="233" t="s">
        <v>206</v>
      </c>
      <c r="B5" s="237"/>
      <c r="C5" s="237"/>
      <c r="D5" s="237"/>
      <c r="E5" s="237"/>
      <c r="F5" s="237"/>
      <c r="G5" s="235"/>
      <c r="H5" s="235"/>
      <c r="I5" s="235"/>
    </row>
    <row r="6" spans="1:12" ht="16.2" thickBot="1">
      <c r="A6" s="240"/>
      <c r="B6" s="242"/>
      <c r="C6" s="242"/>
      <c r="D6" s="242"/>
      <c r="E6" s="242"/>
      <c r="F6" s="242"/>
      <c r="G6" s="241"/>
      <c r="H6" s="241"/>
      <c r="I6" s="241"/>
    </row>
    <row r="7" spans="1:12" ht="16.2" thickBot="1">
      <c r="A7" s="233" t="s">
        <v>207</v>
      </c>
      <c r="B7" s="233"/>
      <c r="C7" s="233"/>
      <c r="D7" s="233"/>
      <c r="E7" s="233"/>
      <c r="F7" s="233"/>
      <c r="G7" s="235"/>
      <c r="H7" s="235"/>
      <c r="I7" s="235"/>
    </row>
    <row r="8" spans="1:12" ht="15" thickBot="1">
      <c r="A8" s="231">
        <v>1</v>
      </c>
      <c r="B8" s="232"/>
      <c r="C8" s="232"/>
      <c r="D8" s="106">
        <v>2</v>
      </c>
      <c r="E8" s="106">
        <v>3</v>
      </c>
      <c r="F8" s="106">
        <v>4</v>
      </c>
      <c r="G8" s="106">
        <v>5</v>
      </c>
      <c r="H8" s="106" t="s">
        <v>177</v>
      </c>
      <c r="I8" s="106" t="s">
        <v>178</v>
      </c>
      <c r="J8" s="107"/>
      <c r="K8" s="107"/>
      <c r="L8" s="107"/>
    </row>
    <row r="9" spans="1:12" ht="27" thickBot="1">
      <c r="A9" s="108" t="s">
        <v>5</v>
      </c>
      <c r="B9" s="108" t="s">
        <v>6</v>
      </c>
      <c r="C9" s="108" t="s">
        <v>186</v>
      </c>
      <c r="D9" s="109" t="s">
        <v>169</v>
      </c>
      <c r="E9" s="109" t="s">
        <v>218</v>
      </c>
      <c r="F9" s="109" t="s">
        <v>168</v>
      </c>
      <c r="G9" s="109" t="s">
        <v>219</v>
      </c>
      <c r="H9" s="109" t="s">
        <v>176</v>
      </c>
      <c r="I9" s="109" t="s">
        <v>176</v>
      </c>
      <c r="J9" s="107"/>
    </row>
    <row r="10" spans="1:12" ht="15" customHeight="1" thickBot="1">
      <c r="A10" s="110">
        <v>6</v>
      </c>
      <c r="B10" s="110"/>
      <c r="C10" s="184" t="s">
        <v>196</v>
      </c>
      <c r="D10" s="111">
        <f>SUM(D11:D15)</f>
        <v>779663.13</v>
      </c>
      <c r="E10" s="111">
        <f>SUM(E11:E15)</f>
        <v>885989.95</v>
      </c>
      <c r="F10" s="111">
        <f>G10-E10</f>
        <v>59807.720000000088</v>
      </c>
      <c r="G10" s="111">
        <f>SUM(G11:G15)</f>
        <v>945797.67</v>
      </c>
      <c r="H10" s="112">
        <f>G10/D10*100</f>
        <v>121.30850281454248</v>
      </c>
      <c r="I10" s="113">
        <f>G10/E10*100</f>
        <v>106.75038356812061</v>
      </c>
      <c r="J10" s="107"/>
      <c r="K10" s="107"/>
      <c r="L10" s="107"/>
    </row>
    <row r="11" spans="1:12" ht="15" customHeight="1" thickBot="1">
      <c r="A11" s="114"/>
      <c r="B11" s="114">
        <v>63</v>
      </c>
      <c r="C11" s="114" t="s">
        <v>22</v>
      </c>
      <c r="D11" s="115">
        <v>694131.58</v>
      </c>
      <c r="E11" s="115">
        <f>'RAČUN P I R PO IZVORIMA'!E19+0</f>
        <v>778387.55999999994</v>
      </c>
      <c r="F11" s="115">
        <f>'RAČUN P I R PO IZVORIMA'!F19+0</f>
        <v>49512.610000000102</v>
      </c>
      <c r="G11" s="115">
        <f>'RAČUN P I R PO IZVORIMA'!G19+0</f>
        <v>827900.17</v>
      </c>
      <c r="H11" s="125">
        <f t="shared" ref="H11:H15" si="0">G11/D11*100</f>
        <v>119.27135918524267</v>
      </c>
      <c r="I11" s="126">
        <f t="shared" ref="I11:I15" si="1">G11/E11*100</f>
        <v>106.36092000237005</v>
      </c>
      <c r="J11" s="107"/>
      <c r="K11" s="107"/>
      <c r="L11" s="107"/>
    </row>
    <row r="12" spans="1:12" ht="15" customHeight="1" thickBot="1">
      <c r="A12" s="114"/>
      <c r="B12" s="114">
        <v>64</v>
      </c>
      <c r="C12" s="114" t="s">
        <v>31</v>
      </c>
      <c r="D12" s="115">
        <v>0.03</v>
      </c>
      <c r="E12" s="115">
        <v>10</v>
      </c>
      <c r="F12" s="185">
        <f t="shared" ref="F12:F14" si="2">G12-E12</f>
        <v>0</v>
      </c>
      <c r="G12" s="115">
        <v>10</v>
      </c>
      <c r="H12" s="125">
        <f t="shared" si="0"/>
        <v>33333.333333333336</v>
      </c>
      <c r="I12" s="126">
        <f t="shared" si="1"/>
        <v>100</v>
      </c>
      <c r="J12" s="107"/>
      <c r="K12" s="107"/>
      <c r="L12" s="107"/>
    </row>
    <row r="13" spans="1:12" ht="15" customHeight="1" thickBot="1">
      <c r="A13" s="116"/>
      <c r="B13" s="116">
        <v>65</v>
      </c>
      <c r="C13" s="117" t="s">
        <v>174</v>
      </c>
      <c r="D13" s="115">
        <v>1255.18</v>
      </c>
      <c r="E13" s="115">
        <v>3000</v>
      </c>
      <c r="F13" s="185">
        <f t="shared" si="2"/>
        <v>0</v>
      </c>
      <c r="G13" s="115">
        <f>'RAČUN P I R PO IZVORIMA'!G17+0</f>
        <v>3000</v>
      </c>
      <c r="H13" s="125">
        <f t="shared" si="0"/>
        <v>239.00954444780828</v>
      </c>
      <c r="I13" s="126">
        <f t="shared" si="1"/>
        <v>100</v>
      </c>
      <c r="J13" s="107"/>
      <c r="K13" s="107"/>
      <c r="L13" s="107"/>
    </row>
    <row r="14" spans="1:12" ht="15" customHeight="1" thickBot="1">
      <c r="A14" s="116"/>
      <c r="B14" s="116">
        <v>66</v>
      </c>
      <c r="C14" s="117" t="s">
        <v>158</v>
      </c>
      <c r="D14" s="115">
        <v>1950.75</v>
      </c>
      <c r="E14" s="115">
        <v>2500</v>
      </c>
      <c r="F14" s="185">
        <f t="shared" si="2"/>
        <v>5382.8899999999994</v>
      </c>
      <c r="G14" s="115">
        <f>2500+'RAČUN P I R PO IZVORIMA'!F25</f>
        <v>7882.8899999999994</v>
      </c>
      <c r="H14" s="125">
        <f t="shared" si="0"/>
        <v>404.09534794309872</v>
      </c>
      <c r="I14" s="126">
        <f t="shared" si="1"/>
        <v>315.31559999999996</v>
      </c>
      <c r="J14" s="107"/>
      <c r="K14" s="107"/>
      <c r="L14" s="107"/>
    </row>
    <row r="15" spans="1:12" ht="15" customHeight="1" thickBot="1">
      <c r="A15" s="116"/>
      <c r="B15" s="116">
        <v>67</v>
      </c>
      <c r="C15" s="114" t="s">
        <v>23</v>
      </c>
      <c r="D15" s="115">
        <v>82325.59</v>
      </c>
      <c r="E15" s="115">
        <f>'RAČUN P I R PO IZVORIMA'!E12+'RAČUN P I R PO IZVORIMA'!E16</f>
        <v>102092.39</v>
      </c>
      <c r="F15" s="115">
        <f>'RAČUN P I R PO IZVORIMA'!F12+'RAČUN P I R PO IZVORIMA'!F16</f>
        <v>4912.2199999999939</v>
      </c>
      <c r="G15" s="115">
        <f>'RAČUN P I R PO IZVORIMA'!G12+'RAČUN P I R PO IZVORIMA'!G16</f>
        <v>107004.60999999999</v>
      </c>
      <c r="H15" s="125">
        <f t="shared" si="0"/>
        <v>129.97733754474154</v>
      </c>
      <c r="I15" s="126">
        <f t="shared" si="1"/>
        <v>104.81154373993986</v>
      </c>
      <c r="J15" s="107"/>
      <c r="K15" s="107"/>
      <c r="L15" s="107"/>
    </row>
    <row r="16" spans="1:12">
      <c r="A16" s="118"/>
      <c r="B16" s="118"/>
      <c r="C16" s="118"/>
      <c r="D16" s="119"/>
      <c r="E16" s="119"/>
      <c r="F16" s="119"/>
      <c r="G16" s="107"/>
      <c r="H16" s="107"/>
      <c r="I16" s="107"/>
      <c r="J16" s="107"/>
      <c r="K16" s="107"/>
      <c r="L16" s="107"/>
    </row>
    <row r="17" spans="1:12" ht="15" thickBot="1">
      <c r="A17" s="118"/>
      <c r="B17" s="118"/>
      <c r="C17" s="118"/>
      <c r="D17" s="119"/>
      <c r="E17" s="119"/>
      <c r="F17" s="119"/>
      <c r="G17" s="107"/>
      <c r="H17" s="107"/>
      <c r="I17" s="107"/>
      <c r="J17" s="107"/>
      <c r="K17" s="107"/>
      <c r="L17" s="107"/>
    </row>
    <row r="18" spans="1:12" ht="16.2" customHeight="1" thickBot="1">
      <c r="A18" s="238" t="s">
        <v>208</v>
      </c>
      <c r="B18" s="238"/>
      <c r="C18" s="238"/>
      <c r="D18" s="238"/>
      <c r="E18" s="238"/>
      <c r="F18" s="238"/>
      <c r="G18" s="239"/>
      <c r="H18" s="239"/>
      <c r="I18" s="239"/>
      <c r="J18" s="107"/>
      <c r="K18" s="107"/>
      <c r="L18" s="107"/>
    </row>
    <row r="19" spans="1:12" ht="30" customHeight="1" thickBot="1">
      <c r="A19" s="231">
        <v>1</v>
      </c>
      <c r="B19" s="232"/>
      <c r="C19" s="232"/>
      <c r="D19" s="106">
        <v>2</v>
      </c>
      <c r="E19" s="106">
        <v>3</v>
      </c>
      <c r="F19" s="106">
        <v>4</v>
      </c>
      <c r="G19" s="106">
        <v>5</v>
      </c>
      <c r="H19" s="106" t="s">
        <v>177</v>
      </c>
      <c r="I19" s="106" t="s">
        <v>178</v>
      </c>
      <c r="J19" s="107"/>
      <c r="K19" s="107"/>
      <c r="L19" s="107"/>
    </row>
    <row r="20" spans="1:12" ht="27" thickBot="1">
      <c r="A20" s="108" t="s">
        <v>5</v>
      </c>
      <c r="B20" s="108" t="s">
        <v>6</v>
      </c>
      <c r="C20" s="108" t="s">
        <v>205</v>
      </c>
      <c r="D20" s="109" t="s">
        <v>169</v>
      </c>
      <c r="E20" s="109" t="s">
        <v>218</v>
      </c>
      <c r="F20" s="109" t="s">
        <v>168</v>
      </c>
      <c r="G20" s="109" t="s">
        <v>219</v>
      </c>
      <c r="H20" s="109" t="s">
        <v>176</v>
      </c>
      <c r="I20" s="109" t="s">
        <v>176</v>
      </c>
      <c r="J20" s="107"/>
      <c r="K20" s="107"/>
      <c r="L20" s="107"/>
    </row>
    <row r="21" spans="1:12" ht="30" customHeight="1" thickBot="1">
      <c r="A21" s="108"/>
      <c r="B21" s="108"/>
      <c r="C21" s="184" t="s">
        <v>197</v>
      </c>
      <c r="D21" s="120">
        <f>D22+D27</f>
        <v>783639.19000000006</v>
      </c>
      <c r="E21" s="120">
        <f>E22+E27</f>
        <v>886442.99000000011</v>
      </c>
      <c r="F21" s="120">
        <f>G21-E21</f>
        <v>59807.719999999856</v>
      </c>
      <c r="G21" s="120">
        <f t="shared" ref="G21" si="3">G22+G27</f>
        <v>946250.71</v>
      </c>
      <c r="H21" s="112">
        <f>G21/D21*100</f>
        <v>120.75081518064454</v>
      </c>
      <c r="I21" s="113">
        <f>G21/E21*100</f>
        <v>106.7469336070896</v>
      </c>
      <c r="J21" s="107"/>
      <c r="K21" s="107"/>
      <c r="L21" s="107"/>
    </row>
    <row r="22" spans="1:12" ht="15" thickBot="1">
      <c r="A22" s="110">
        <v>3</v>
      </c>
      <c r="B22" s="110"/>
      <c r="C22" s="110" t="s">
        <v>9</v>
      </c>
      <c r="D22" s="121">
        <f>SUM(D23:D26)</f>
        <v>776274.63</v>
      </c>
      <c r="E22" s="121">
        <f>SUM(E23:E26)</f>
        <v>876204.24000000011</v>
      </c>
      <c r="F22" s="120">
        <f>G22-E22</f>
        <v>50120.909999999916</v>
      </c>
      <c r="G22" s="121">
        <f t="shared" ref="G22" si="4">SUM(G23:G26)</f>
        <v>926325.15</v>
      </c>
      <c r="H22" s="112">
        <f t="shared" ref="H22:H28" si="5">G22/D22*100</f>
        <v>119.32956639327502</v>
      </c>
      <c r="I22" s="113">
        <f t="shared" ref="I22:I28" si="6">G22/E22*100</f>
        <v>105.72023139262599</v>
      </c>
      <c r="J22" s="107"/>
      <c r="K22" s="107"/>
      <c r="L22" s="107"/>
    </row>
    <row r="23" spans="1:12" ht="15" thickBot="1">
      <c r="A23" s="122"/>
      <c r="B23" s="114">
        <v>31</v>
      </c>
      <c r="C23" s="114" t="s">
        <v>10</v>
      </c>
      <c r="D23" s="123">
        <f>'POSEBNI DIO'!C54+'POSEBNI DIO'!C61+'POSEBNI DIO'!C65+'POSEBNI DIO'!C128+'POSEBNI DIO'!C137+'POSEBNI DIO'!C141+'POSEBNI DIO'!C160+'POSEBNI DIO'!C169+'POSEBNI DIO'!C175+'POSEBNI DIO'!C181</f>
        <v>667908.77</v>
      </c>
      <c r="E23" s="123">
        <f>'POSEBNI DIO'!D54+'POSEBNI DIO'!D61+'POSEBNI DIO'!D65+'POSEBNI DIO'!D128+'POSEBNI DIO'!D137+'POSEBNI DIO'!D141+'POSEBNI DIO'!D160+'POSEBNI DIO'!D169+'POSEBNI DIO'!D175+'POSEBNI DIO'!D181</f>
        <v>753840.46000000008</v>
      </c>
      <c r="F23" s="123">
        <f>'POSEBNI DIO'!E54+'POSEBNI DIO'!E61+'POSEBNI DIO'!E65+'POSEBNI DIO'!E128+'POSEBNI DIO'!E137+'POSEBNI DIO'!E141+'POSEBNI DIO'!E160+'POSEBNI DIO'!E169+'POSEBNI DIO'!E175+'POSEBNI DIO'!E181</f>
        <v>41444.58</v>
      </c>
      <c r="G23" s="123">
        <f>'POSEBNI DIO'!F54+'POSEBNI DIO'!F61+'POSEBNI DIO'!F65+'POSEBNI DIO'!F128+'POSEBNI DIO'!F137+'POSEBNI DIO'!F141+'POSEBNI DIO'!F160+'POSEBNI DIO'!F169+'POSEBNI DIO'!F175+'POSEBNI DIO'!F181</f>
        <v>795285.04</v>
      </c>
      <c r="H23" s="125">
        <f t="shared" si="5"/>
        <v>119.07090844158252</v>
      </c>
      <c r="I23" s="126">
        <f t="shared" si="6"/>
        <v>105.49779193332233</v>
      </c>
      <c r="J23" s="107"/>
      <c r="K23" s="107"/>
      <c r="L23" s="107"/>
    </row>
    <row r="24" spans="1:12" ht="15" thickBot="1">
      <c r="A24" s="116"/>
      <c r="B24" s="116">
        <v>32</v>
      </c>
      <c r="C24" s="116" t="s">
        <v>17</v>
      </c>
      <c r="D24" s="123">
        <f>'POSEBNI DIO'!C51+'POSEBNI DIO'!C55+'POSEBNI DIO'!C58+'POSEBNI DIO'!C66+'POSEBNI DIO'!C73+'POSEBNI DIO'!C80+'POSEBNI DIO'!C86+'POSEBNI DIO'!C93+'POSEBNI DIO'!C100+'POSEBNI DIO'!C104+'POSEBNI DIO'!C111+'POSEBNI DIO'!C116+'POSEBNI DIO'!C121+'POSEBNI DIO'!C129+'POSEBNI DIO'!C132+'POSEBNI DIO'!C138+'POSEBNI DIO'!C142+'POSEBNI DIO'!C150+'POSEBNI DIO'!C156+'POSEBNI DIO'!C161+'POSEBNI DIO'!C170+'POSEBNI DIO'!C176+'POSEBNI DIO'!C182+'POSEBNI DIO'!C190+'POSEBNI DIO'!C195+'POSEBNI DIO'!C205</f>
        <v>107691.87999999999</v>
      </c>
      <c r="E24" s="123">
        <f>'POSEBNI DIO'!D51+'POSEBNI DIO'!D55+'POSEBNI DIO'!D58+'POSEBNI DIO'!D66+'POSEBNI DIO'!D73+'POSEBNI DIO'!D80+'POSEBNI DIO'!D86+'POSEBNI DIO'!D93+'POSEBNI DIO'!D100+'POSEBNI DIO'!D104+'POSEBNI DIO'!D111+'POSEBNI DIO'!D116+'POSEBNI DIO'!D121+'POSEBNI DIO'!D129+'POSEBNI DIO'!D132+'POSEBNI DIO'!D138+'POSEBNI DIO'!D142+'POSEBNI DIO'!D150+'POSEBNI DIO'!D156+'POSEBNI DIO'!D161+'POSEBNI DIO'!D170+'POSEBNI DIO'!D176+'POSEBNI DIO'!D182+'POSEBNI DIO'!D190+'POSEBNI DIO'!D195+'POSEBNI DIO'!D205</f>
        <v>121608.8</v>
      </c>
      <c r="F24" s="123">
        <f>'POSEBNI DIO'!E51+'POSEBNI DIO'!E55+'POSEBNI DIO'!E58+'POSEBNI DIO'!E66+'POSEBNI DIO'!E73+'POSEBNI DIO'!E80+'POSEBNI DIO'!E86+'POSEBNI DIO'!E93+'POSEBNI DIO'!E100+'POSEBNI DIO'!E104+'POSEBNI DIO'!E111+'POSEBNI DIO'!E116+'POSEBNI DIO'!E121+'POSEBNI DIO'!E129+'POSEBNI DIO'!E132+'POSEBNI DIO'!E138+'POSEBNI DIO'!E142+'POSEBNI DIO'!E150+'POSEBNI DIO'!E156+'POSEBNI DIO'!E161+'POSEBNI DIO'!E170+'POSEBNI DIO'!E176+'POSEBNI DIO'!E182+'POSEBNI DIO'!E190+'POSEBNI DIO'!E195+'POSEBNI DIO'!E205</f>
        <v>8733.8099999999977</v>
      </c>
      <c r="G24" s="123">
        <f>'POSEBNI DIO'!F51+'POSEBNI DIO'!F55+'POSEBNI DIO'!F58+'POSEBNI DIO'!F66+'POSEBNI DIO'!F73+'POSEBNI DIO'!F80+'POSEBNI DIO'!F86+'POSEBNI DIO'!F93+'POSEBNI DIO'!F100+'POSEBNI DIO'!F104+'POSEBNI DIO'!F111+'POSEBNI DIO'!F116+'POSEBNI DIO'!F121+'POSEBNI DIO'!F129+'POSEBNI DIO'!F132+'POSEBNI DIO'!F138+'POSEBNI DIO'!F142+'POSEBNI DIO'!F150+'POSEBNI DIO'!F156+'POSEBNI DIO'!F161+'POSEBNI DIO'!F170+'POSEBNI DIO'!F176+'POSEBNI DIO'!F182+'POSEBNI DIO'!F190+'POSEBNI DIO'!F195+'POSEBNI DIO'!F205</f>
        <v>130342.61</v>
      </c>
      <c r="H24" s="125">
        <f t="shared" si="5"/>
        <v>121.03290424496258</v>
      </c>
      <c r="I24" s="126">
        <f t="shared" si="6"/>
        <v>107.18188979744887</v>
      </c>
      <c r="J24" s="107"/>
      <c r="K24" s="107"/>
      <c r="L24" s="107"/>
    </row>
    <row r="25" spans="1:12" ht="15" thickBot="1">
      <c r="A25" s="116"/>
      <c r="B25" s="116">
        <v>34</v>
      </c>
      <c r="C25" s="116" t="s">
        <v>159</v>
      </c>
      <c r="D25" s="123">
        <f>'POSEBNI DIO'!C105+'POSEBNI DIO'!C196+'POSEBNI DIO'!C81</f>
        <v>440</v>
      </c>
      <c r="E25" s="123">
        <f>'POSEBNI DIO'!D105+'POSEBNI DIO'!D196+'POSEBNI DIO'!D81</f>
        <v>520.98</v>
      </c>
      <c r="F25" s="123">
        <f>'POSEBNI DIO'!E105+'POSEBNI DIO'!E196+'POSEBNI DIO'!E81</f>
        <v>-52.980000000000018</v>
      </c>
      <c r="G25" s="123">
        <f>'POSEBNI DIO'!F105+'POSEBNI DIO'!F196+'POSEBNI DIO'!F81</f>
        <v>468</v>
      </c>
      <c r="H25" s="125">
        <f t="shared" si="5"/>
        <v>106.36363636363637</v>
      </c>
      <c r="I25" s="126">
        <f t="shared" si="6"/>
        <v>89.830703673845449</v>
      </c>
      <c r="J25" s="107"/>
      <c r="K25" s="107"/>
      <c r="L25" s="107"/>
    </row>
    <row r="26" spans="1:12" ht="15" thickBot="1">
      <c r="A26" s="116"/>
      <c r="B26" s="116">
        <v>38</v>
      </c>
      <c r="C26" s="117" t="s">
        <v>42</v>
      </c>
      <c r="D26" s="123">
        <f>'POSEBNI DIO'!C153+0</f>
        <v>233.98</v>
      </c>
      <c r="E26" s="123">
        <f>'POSEBNI DIO'!D153+0</f>
        <v>234</v>
      </c>
      <c r="F26" s="123">
        <f>'POSEBNI DIO'!E153+0</f>
        <v>-4.5</v>
      </c>
      <c r="G26" s="123">
        <f>'POSEBNI DIO'!F153+0</f>
        <v>229.5</v>
      </c>
      <c r="H26" s="125">
        <f t="shared" si="5"/>
        <v>98.085306436447567</v>
      </c>
      <c r="I26" s="126">
        <f t="shared" si="6"/>
        <v>98.076923076923066</v>
      </c>
      <c r="J26" s="107"/>
      <c r="K26" s="107"/>
      <c r="L26" s="107"/>
    </row>
    <row r="27" spans="1:12" ht="15" thickBot="1">
      <c r="A27" s="127">
        <v>4</v>
      </c>
      <c r="B27" s="127"/>
      <c r="C27" s="128" t="s">
        <v>11</v>
      </c>
      <c r="D27" s="121">
        <f>SUM(D28+0)</f>
        <v>7364.5599999999995</v>
      </c>
      <c r="E27" s="121">
        <f>SUM(E28+0)</f>
        <v>10238.75</v>
      </c>
      <c r="F27" s="120">
        <f t="shared" ref="F27:F28" si="7">G27-E27</f>
        <v>9686.8099999999977</v>
      </c>
      <c r="G27" s="121">
        <f t="shared" ref="G27" si="8">SUM(G28+0)</f>
        <v>19925.559999999998</v>
      </c>
      <c r="H27" s="112">
        <f t="shared" si="5"/>
        <v>270.56008777170666</v>
      </c>
      <c r="I27" s="113">
        <f t="shared" si="6"/>
        <v>194.60930289341957</v>
      </c>
      <c r="J27" s="107"/>
      <c r="K27" s="107"/>
      <c r="L27" s="107"/>
    </row>
    <row r="28" spans="1:12" ht="15" thickBot="1">
      <c r="A28" s="114"/>
      <c r="B28" s="114">
        <v>42</v>
      </c>
      <c r="C28" s="129" t="s">
        <v>160</v>
      </c>
      <c r="D28" s="123">
        <f>'POSEBNI DIO'!C69+'POSEBNI DIO'!C95+'POSEBNI DIO'!C108+'POSEBNI DIO'!C147+'POSEBNI DIO'!C164+'POSEBNI DIO'!C187+'POSEBNI DIO'!C198+'POSEBNI DIO'!C208</f>
        <v>7364.5599999999995</v>
      </c>
      <c r="E28" s="123">
        <f>'POSEBNI DIO'!D69+'POSEBNI DIO'!D95+'POSEBNI DIO'!D108+'POSEBNI DIO'!D147+'POSEBNI DIO'!D164+'POSEBNI DIO'!D187+'POSEBNI DIO'!D198+'POSEBNI DIO'!D208</f>
        <v>10238.75</v>
      </c>
      <c r="F28" s="124">
        <f t="shared" si="7"/>
        <v>9686.8099999999977</v>
      </c>
      <c r="G28" s="123">
        <f>'POSEBNI DIO'!F69+'POSEBNI DIO'!F95+'POSEBNI DIO'!F108+'POSEBNI DIO'!F147+'POSEBNI DIO'!F164+'POSEBNI DIO'!F187+'POSEBNI DIO'!F198+'POSEBNI DIO'!F208</f>
        <v>19925.559999999998</v>
      </c>
      <c r="H28" s="125">
        <f t="shared" si="5"/>
        <v>270.56008777170666</v>
      </c>
      <c r="I28" s="126">
        <f t="shared" si="6"/>
        <v>194.60930289341957</v>
      </c>
    </row>
    <row r="29" spans="1:12" ht="30" customHeight="1">
      <c r="A29" s="12"/>
      <c r="B29" s="12"/>
      <c r="C29" s="12"/>
      <c r="D29" s="12"/>
      <c r="E29" s="12"/>
      <c r="F29" s="12"/>
      <c r="G29" s="12"/>
      <c r="H29" s="105"/>
      <c r="I29" s="105"/>
    </row>
    <row r="30" spans="1:12" ht="30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30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12" ht="30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8" ht="30" customHeight="1">
      <c r="A33" s="45"/>
      <c r="B33" s="45"/>
      <c r="C33" s="45"/>
      <c r="D33" s="45"/>
      <c r="E33" s="45"/>
      <c r="F33" s="45"/>
      <c r="G33" s="45"/>
      <c r="H33" s="45"/>
    </row>
    <row r="34" spans="1:8" ht="30" customHeight="1">
      <c r="A34" s="45"/>
      <c r="B34" s="45"/>
      <c r="C34" s="45"/>
      <c r="D34" s="45"/>
      <c r="E34" s="45"/>
      <c r="F34" s="45"/>
      <c r="G34" s="45"/>
      <c r="H34" s="45"/>
    </row>
  </sheetData>
  <mergeCells count="10">
    <mergeCell ref="A19:C19"/>
    <mergeCell ref="A1:I1"/>
    <mergeCell ref="A2:I2"/>
    <mergeCell ref="A3:I3"/>
    <mergeCell ref="A5:I5"/>
    <mergeCell ref="A7:I7"/>
    <mergeCell ref="A18:I18"/>
    <mergeCell ref="A4:I4"/>
    <mergeCell ref="A6:I6"/>
    <mergeCell ref="A8:C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ignoredErrors>
    <ignoredError sqref="F21:F22 F29 F27 F10: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1"/>
  <sheetViews>
    <sheetView workbookViewId="0">
      <selection activeCell="D23" sqref="D23"/>
    </sheetView>
  </sheetViews>
  <sheetFormatPr defaultRowHeight="14.4"/>
  <cols>
    <col min="1" max="1" width="8.88671875" customWidth="1"/>
    <col min="2" max="2" width="6.21875" customWidth="1"/>
    <col min="3" max="3" width="47.5546875" bestFit="1" customWidth="1"/>
    <col min="4" max="4" width="14.88671875" customWidth="1"/>
    <col min="5" max="5" width="15.77734375" customWidth="1"/>
    <col min="6" max="6" width="13.44140625" bestFit="1" customWidth="1"/>
    <col min="7" max="7" width="14.109375" bestFit="1" customWidth="1"/>
    <col min="8" max="8" width="11.6640625" bestFit="1" customWidth="1"/>
    <col min="9" max="9" width="8.21875" bestFit="1" customWidth="1"/>
    <col min="10" max="10" width="15.77734375" customWidth="1"/>
    <col min="12" max="12" width="10.109375" customWidth="1"/>
  </cols>
  <sheetData>
    <row r="1" spans="1:18" ht="16.2" thickBot="1">
      <c r="A1" s="243" t="s">
        <v>151</v>
      </c>
      <c r="B1" s="234"/>
      <c r="C1" s="234"/>
      <c r="D1" s="234"/>
      <c r="E1" s="234"/>
      <c r="F1" s="234"/>
      <c r="G1" s="234"/>
      <c r="H1" s="234"/>
      <c r="I1" s="246"/>
      <c r="J1" s="68"/>
      <c r="K1" s="69"/>
      <c r="L1" s="69"/>
      <c r="M1" s="69"/>
      <c r="N1" s="69"/>
      <c r="O1" s="69"/>
      <c r="P1" s="69"/>
      <c r="Q1" s="69"/>
      <c r="R1" s="69"/>
    </row>
    <row r="2" spans="1:18" ht="18" customHeight="1" thickBot="1">
      <c r="A2" s="243" t="s">
        <v>220</v>
      </c>
      <c r="B2" s="235"/>
      <c r="C2" s="235"/>
      <c r="D2" s="235"/>
      <c r="E2" s="235"/>
      <c r="F2" s="235"/>
      <c r="G2" s="235"/>
      <c r="H2" s="235"/>
      <c r="I2" s="239"/>
      <c r="J2" s="70"/>
      <c r="K2" s="69"/>
      <c r="L2" s="69"/>
      <c r="M2" s="69"/>
      <c r="N2" s="69"/>
      <c r="O2" s="69"/>
      <c r="P2" s="69"/>
      <c r="Q2" s="69"/>
      <c r="R2" s="69"/>
    </row>
    <row r="3" spans="1:18" ht="15.75" customHeight="1" thickBot="1">
      <c r="A3" s="243" t="s">
        <v>16</v>
      </c>
      <c r="B3" s="234"/>
      <c r="C3" s="234"/>
      <c r="D3" s="234"/>
      <c r="E3" s="234"/>
      <c r="F3" s="234"/>
      <c r="G3" s="234"/>
      <c r="H3" s="234"/>
      <c r="I3" s="246"/>
      <c r="J3" s="68"/>
      <c r="K3" s="69"/>
      <c r="L3" s="69"/>
      <c r="M3" s="69"/>
      <c r="N3" s="69"/>
      <c r="O3" s="69"/>
      <c r="P3" s="69"/>
      <c r="Q3" s="69"/>
      <c r="R3" s="69"/>
    </row>
    <row r="4" spans="1:18" ht="16.2" thickBot="1">
      <c r="A4" s="244"/>
      <c r="B4" s="248"/>
      <c r="C4" s="248"/>
      <c r="D4" s="248"/>
      <c r="E4" s="248"/>
      <c r="F4" s="248"/>
      <c r="G4" s="248"/>
      <c r="H4" s="248"/>
      <c r="I4" s="239"/>
      <c r="J4" s="70"/>
      <c r="K4" s="69"/>
      <c r="L4" s="69"/>
      <c r="M4" s="69"/>
      <c r="N4" s="69"/>
      <c r="O4" s="69"/>
      <c r="P4" s="69"/>
      <c r="Q4" s="69"/>
      <c r="R4" s="69"/>
    </row>
    <row r="5" spans="1:18" ht="18" customHeight="1" thickBot="1">
      <c r="A5" s="243" t="s">
        <v>182</v>
      </c>
      <c r="B5" s="235"/>
      <c r="C5" s="235"/>
      <c r="D5" s="235"/>
      <c r="E5" s="235"/>
      <c r="F5" s="235"/>
      <c r="G5" s="235"/>
      <c r="H5" s="235"/>
      <c r="I5" s="239"/>
      <c r="J5" s="70"/>
      <c r="K5" s="69"/>
      <c r="L5" s="69"/>
      <c r="M5" s="69"/>
      <c r="N5" s="69"/>
      <c r="O5" s="69"/>
      <c r="P5" s="69"/>
      <c r="Q5" s="69"/>
      <c r="R5" s="69"/>
    </row>
    <row r="6" spans="1:18" ht="16.2" thickBot="1">
      <c r="A6" s="244"/>
      <c r="B6" s="245"/>
      <c r="C6" s="245"/>
      <c r="D6" s="245"/>
      <c r="E6" s="245"/>
      <c r="F6" s="245"/>
      <c r="G6" s="245"/>
      <c r="H6" s="245"/>
      <c r="I6" s="246"/>
      <c r="J6" s="68"/>
      <c r="K6" s="69"/>
      <c r="L6" s="69"/>
      <c r="M6" s="69"/>
      <c r="N6" s="69"/>
      <c r="O6" s="69"/>
      <c r="P6" s="69"/>
      <c r="Q6" s="69"/>
      <c r="R6" s="69"/>
    </row>
    <row r="7" spans="1:18" ht="15.75" customHeight="1" thickBot="1">
      <c r="A7" s="243" t="s">
        <v>183</v>
      </c>
      <c r="B7" s="235"/>
      <c r="C7" s="235"/>
      <c r="D7" s="235"/>
      <c r="E7" s="235"/>
      <c r="F7" s="235"/>
      <c r="G7" s="235"/>
      <c r="H7" s="235"/>
      <c r="I7" s="239"/>
      <c r="J7" s="70"/>
      <c r="K7" s="69"/>
      <c r="L7" s="69"/>
      <c r="M7" s="69"/>
      <c r="N7" s="69"/>
      <c r="O7" s="69"/>
      <c r="P7" s="69"/>
      <c r="Q7" s="69"/>
      <c r="R7" s="69"/>
    </row>
    <row r="8" spans="1:18" ht="15" thickBot="1">
      <c r="A8" s="247">
        <v>1</v>
      </c>
      <c r="B8" s="239"/>
      <c r="C8" s="239"/>
      <c r="D8" s="50">
        <v>2</v>
      </c>
      <c r="E8" s="50">
        <v>3</v>
      </c>
      <c r="F8" s="50">
        <v>4</v>
      </c>
      <c r="G8" s="50">
        <v>5</v>
      </c>
      <c r="H8" s="50" t="s">
        <v>177</v>
      </c>
      <c r="I8" s="50" t="s">
        <v>178</v>
      </c>
      <c r="L8" s="157"/>
    </row>
    <row r="9" spans="1:18" ht="29.4" thickBot="1">
      <c r="A9" s="250" t="s">
        <v>184</v>
      </c>
      <c r="B9" s="250"/>
      <c r="C9" s="81" t="s">
        <v>187</v>
      </c>
      <c r="D9" s="82" t="s">
        <v>169</v>
      </c>
      <c r="E9" s="82" t="s">
        <v>218</v>
      </c>
      <c r="F9" s="82" t="s">
        <v>168</v>
      </c>
      <c r="G9" s="82" t="s">
        <v>219</v>
      </c>
      <c r="H9" s="82" t="s">
        <v>176</v>
      </c>
      <c r="I9" s="82" t="s">
        <v>176</v>
      </c>
      <c r="J9" s="12"/>
    </row>
    <row r="10" spans="1:18" ht="15" thickBot="1">
      <c r="A10" s="249" t="s">
        <v>196</v>
      </c>
      <c r="B10" s="249"/>
      <c r="C10" s="249"/>
      <c r="D10" s="84">
        <f>SUM(D11+D13+D15+D19+D24)</f>
        <v>779663.13000000012</v>
      </c>
      <c r="E10" s="84">
        <v>885989.95</v>
      </c>
      <c r="F10" s="84">
        <f>G10-E10</f>
        <v>59807.720000000088</v>
      </c>
      <c r="G10" s="84">
        <f>G11+G13+G15+G19+G24</f>
        <v>945797.67</v>
      </c>
      <c r="H10" s="99">
        <f>G10/D10*100</f>
        <v>121.30850281454246</v>
      </c>
      <c r="I10" s="100">
        <f>G10/E10*100</f>
        <v>106.75038356812061</v>
      </c>
    </row>
    <row r="11" spans="1:18" ht="13.95" customHeight="1" thickBot="1">
      <c r="A11" s="71">
        <v>1</v>
      </c>
      <c r="B11" s="37"/>
      <c r="C11" s="41" t="s">
        <v>8</v>
      </c>
      <c r="D11" s="36">
        <f>D12+0</f>
        <v>16868.490000000002</v>
      </c>
      <c r="E11" s="36">
        <v>34718.639999999999</v>
      </c>
      <c r="F11" s="36">
        <f>G11-E11</f>
        <v>710.51000000000204</v>
      </c>
      <c r="G11" s="36">
        <f>G12+0</f>
        <v>35429.15</v>
      </c>
      <c r="H11" s="101">
        <f t="shared" ref="H11:H25" si="0">G11/D11*100</f>
        <v>210.0315440208341</v>
      </c>
      <c r="I11" s="102">
        <f t="shared" ref="I11:I25" si="1">G11/E11*100</f>
        <v>102.04647993124156</v>
      </c>
    </row>
    <row r="12" spans="1:18" ht="13.95" customHeight="1" thickBot="1">
      <c r="A12" s="72"/>
      <c r="B12" s="73" t="s">
        <v>188</v>
      </c>
      <c r="C12" s="39" t="s">
        <v>8</v>
      </c>
      <c r="D12" s="40">
        <v>16868.490000000002</v>
      </c>
      <c r="E12" s="32">
        <v>34718.639999999999</v>
      </c>
      <c r="F12" s="36">
        <f t="shared" ref="F12:F25" si="2">G12-E12</f>
        <v>710.51000000000204</v>
      </c>
      <c r="G12" s="83">
        <f>G32+0</f>
        <v>35429.15</v>
      </c>
      <c r="H12" s="103">
        <f t="shared" si="0"/>
        <v>210.0315440208341</v>
      </c>
      <c r="I12" s="102">
        <f t="shared" si="1"/>
        <v>102.04647993124156</v>
      </c>
    </row>
    <row r="13" spans="1:18" ht="13.95" customHeight="1" thickBot="1">
      <c r="A13" s="74">
        <v>3</v>
      </c>
      <c r="B13" s="72"/>
      <c r="C13" s="34" t="s">
        <v>33</v>
      </c>
      <c r="D13" s="46">
        <f>SUM(D14:D14)</f>
        <v>275.77999999999997</v>
      </c>
      <c r="E13" s="46">
        <v>2510</v>
      </c>
      <c r="F13" s="36">
        <f t="shared" si="2"/>
        <v>0</v>
      </c>
      <c r="G13" s="85">
        <f>G14+0</f>
        <v>2510</v>
      </c>
      <c r="H13" s="101">
        <f t="shared" si="0"/>
        <v>910.14576836608899</v>
      </c>
      <c r="I13" s="102">
        <f t="shared" si="1"/>
        <v>100</v>
      </c>
    </row>
    <row r="14" spans="1:18" ht="13.95" customHeight="1" thickBot="1">
      <c r="A14" s="72"/>
      <c r="B14" s="75" t="s">
        <v>189</v>
      </c>
      <c r="C14" s="37" t="s">
        <v>33</v>
      </c>
      <c r="D14" s="38">
        <v>275.77999999999997</v>
      </c>
      <c r="E14" s="32">
        <v>2510</v>
      </c>
      <c r="F14" s="36">
        <f t="shared" si="2"/>
        <v>0</v>
      </c>
      <c r="G14" s="83">
        <v>2510</v>
      </c>
      <c r="H14" s="103">
        <f t="shared" si="0"/>
        <v>910.14576836608899</v>
      </c>
      <c r="I14" s="102">
        <f t="shared" si="1"/>
        <v>100</v>
      </c>
    </row>
    <row r="15" spans="1:18" s="3" customFormat="1" ht="13.95" customHeight="1" thickBot="1">
      <c r="A15" s="74">
        <v>4</v>
      </c>
      <c r="B15" s="75"/>
      <c r="C15" s="41" t="s">
        <v>120</v>
      </c>
      <c r="D15" s="35">
        <f>SUM(D16:D18)</f>
        <v>66712.28</v>
      </c>
      <c r="E15" s="35">
        <v>70373.75</v>
      </c>
      <c r="F15" s="36">
        <f t="shared" si="2"/>
        <v>4201.7099999999919</v>
      </c>
      <c r="G15" s="86">
        <f>SUM(G16:G18)</f>
        <v>74575.459999999992</v>
      </c>
      <c r="H15" s="101">
        <f t="shared" si="0"/>
        <v>111.78670553607222</v>
      </c>
      <c r="I15" s="102">
        <f t="shared" si="1"/>
        <v>105.97056430842464</v>
      </c>
    </row>
    <row r="16" spans="1:18" ht="13.95" customHeight="1" thickBot="1">
      <c r="A16" s="76"/>
      <c r="B16" s="73" t="s">
        <v>190</v>
      </c>
      <c r="C16" s="39" t="s">
        <v>40</v>
      </c>
      <c r="D16" s="40">
        <v>65457.1</v>
      </c>
      <c r="E16" s="32">
        <v>67373.75</v>
      </c>
      <c r="F16" s="36">
        <f t="shared" si="2"/>
        <v>4201.7099999999919</v>
      </c>
      <c r="G16" s="83">
        <f>G38+0</f>
        <v>71575.459999999992</v>
      </c>
      <c r="H16" s="103">
        <f t="shared" si="0"/>
        <v>109.34712964674571</v>
      </c>
      <c r="I16" s="102">
        <f t="shared" si="1"/>
        <v>106.23641997068589</v>
      </c>
    </row>
    <row r="17" spans="1:10" s="3" customFormat="1" ht="13.95" customHeight="1" thickBot="1">
      <c r="A17" s="72"/>
      <c r="B17" s="73" t="s">
        <v>191</v>
      </c>
      <c r="C17" s="42" t="s">
        <v>30</v>
      </c>
      <c r="D17" s="43">
        <v>1255.18</v>
      </c>
      <c r="E17" s="32">
        <v>3000</v>
      </c>
      <c r="F17" s="36">
        <f t="shared" si="2"/>
        <v>0</v>
      </c>
      <c r="G17" s="83">
        <v>3000</v>
      </c>
      <c r="H17" s="103">
        <f t="shared" si="0"/>
        <v>239.00954444780828</v>
      </c>
      <c r="I17" s="102">
        <f t="shared" si="1"/>
        <v>100</v>
      </c>
    </row>
    <row r="18" spans="1:10" ht="13.95" customHeight="1" thickBot="1">
      <c r="A18" s="72"/>
      <c r="B18" s="73" t="s">
        <v>192</v>
      </c>
      <c r="C18" s="77" t="s">
        <v>193</v>
      </c>
      <c r="D18" s="43">
        <v>0</v>
      </c>
      <c r="E18" s="32">
        <v>0</v>
      </c>
      <c r="F18" s="36">
        <f t="shared" si="2"/>
        <v>0</v>
      </c>
      <c r="G18" s="83">
        <v>0</v>
      </c>
      <c r="H18" s="103" t="e">
        <f t="shared" si="0"/>
        <v>#DIV/0!</v>
      </c>
      <c r="I18" s="102" t="e">
        <f t="shared" si="1"/>
        <v>#DIV/0!</v>
      </c>
    </row>
    <row r="19" spans="1:10" ht="13.95" customHeight="1" thickBot="1">
      <c r="A19" s="74">
        <v>5</v>
      </c>
      <c r="B19" s="73"/>
      <c r="C19" s="78" t="s">
        <v>194</v>
      </c>
      <c r="D19" s="79">
        <f>SUM(D20:D22)</f>
        <v>694131.58000000007</v>
      </c>
      <c r="E19" s="79">
        <v>778387.55999999994</v>
      </c>
      <c r="F19" s="36">
        <f t="shared" si="2"/>
        <v>49512.610000000102</v>
      </c>
      <c r="G19" s="87">
        <f>SUM(G20:G23)</f>
        <v>827900.17</v>
      </c>
      <c r="H19" s="101">
        <f t="shared" si="0"/>
        <v>119.27135918524266</v>
      </c>
      <c r="I19" s="102">
        <f t="shared" si="1"/>
        <v>106.36092000237005</v>
      </c>
    </row>
    <row r="20" spans="1:10" s="3" customFormat="1" ht="13.95" customHeight="1" thickBot="1">
      <c r="A20" s="72"/>
      <c r="B20" s="73" t="s">
        <v>144</v>
      </c>
      <c r="C20" s="42" t="s">
        <v>126</v>
      </c>
      <c r="D20" s="43">
        <v>2375.44</v>
      </c>
      <c r="E20" s="32">
        <v>3789.02</v>
      </c>
      <c r="F20" s="36">
        <f t="shared" si="2"/>
        <v>-397.27999999999975</v>
      </c>
      <c r="G20" s="83">
        <f>G42+0</f>
        <v>3391.7400000000002</v>
      </c>
      <c r="H20" s="103">
        <f t="shared" si="0"/>
        <v>142.78365271276058</v>
      </c>
      <c r="I20" s="102">
        <f t="shared" si="1"/>
        <v>89.514966930763109</v>
      </c>
    </row>
    <row r="21" spans="1:10" s="3" customFormat="1" ht="13.95" customHeight="1" thickBot="1">
      <c r="A21" s="72"/>
      <c r="B21" s="73" t="s">
        <v>37</v>
      </c>
      <c r="C21" s="39" t="s">
        <v>38</v>
      </c>
      <c r="D21" s="40">
        <v>13460.74</v>
      </c>
      <c r="E21" s="32">
        <v>21471.1</v>
      </c>
      <c r="F21" s="36">
        <f t="shared" si="2"/>
        <v>-2863.4199999999983</v>
      </c>
      <c r="G21" s="83">
        <f>G43+0</f>
        <v>18607.68</v>
      </c>
      <c r="H21" s="103">
        <f t="shared" si="0"/>
        <v>138.23667940989873</v>
      </c>
      <c r="I21" s="102">
        <f t="shared" si="1"/>
        <v>86.663841163238033</v>
      </c>
    </row>
    <row r="22" spans="1:10" ht="13.95" customHeight="1" thickBot="1">
      <c r="A22" s="72"/>
      <c r="B22" s="73" t="s">
        <v>25</v>
      </c>
      <c r="C22" s="39" t="s">
        <v>26</v>
      </c>
      <c r="D22" s="40">
        <v>678295.4</v>
      </c>
      <c r="E22" s="32">
        <v>753127.44</v>
      </c>
      <c r="F22" s="36">
        <f t="shared" si="2"/>
        <v>50296.480000000098</v>
      </c>
      <c r="G22" s="83">
        <v>803423.92</v>
      </c>
      <c r="H22" s="103">
        <f t="shared" si="0"/>
        <v>118.44749647425002</v>
      </c>
      <c r="I22" s="102">
        <f t="shared" si="1"/>
        <v>106.67834915163894</v>
      </c>
    </row>
    <row r="23" spans="1:10" ht="13.95" customHeight="1" thickBot="1">
      <c r="A23" s="72"/>
      <c r="B23" s="73" t="s">
        <v>201</v>
      </c>
      <c r="C23" s="39" t="s">
        <v>204</v>
      </c>
      <c r="D23" s="40">
        <v>0</v>
      </c>
      <c r="E23" s="32">
        <v>2476.83</v>
      </c>
      <c r="F23" s="32">
        <f>G23-E23</f>
        <v>0</v>
      </c>
      <c r="G23" s="32">
        <v>2476.83</v>
      </c>
      <c r="H23" s="103">
        <v>69.233446113120394</v>
      </c>
      <c r="I23" s="102">
        <v>100</v>
      </c>
    </row>
    <row r="24" spans="1:10" ht="13.95" customHeight="1" thickBot="1">
      <c r="A24" s="74">
        <v>6</v>
      </c>
      <c r="B24" s="73"/>
      <c r="C24" s="41" t="s">
        <v>195</v>
      </c>
      <c r="D24" s="46">
        <f>D25+0</f>
        <v>1675</v>
      </c>
      <c r="E24" s="46">
        <v>0</v>
      </c>
      <c r="F24" s="36">
        <f t="shared" si="2"/>
        <v>5382.8899999999994</v>
      </c>
      <c r="G24" s="85">
        <f>G25+0</f>
        <v>5382.8899999999994</v>
      </c>
      <c r="H24" s="101">
        <f t="shared" si="0"/>
        <v>321.36656716417906</v>
      </c>
      <c r="I24" s="102" t="e">
        <f t="shared" si="1"/>
        <v>#DIV/0!</v>
      </c>
    </row>
    <row r="25" spans="1:10" ht="13.95" customHeight="1" thickBot="1">
      <c r="A25" s="80"/>
      <c r="B25" s="75" t="s">
        <v>34</v>
      </c>
      <c r="C25" s="37" t="s">
        <v>35</v>
      </c>
      <c r="D25" s="38">
        <v>1675</v>
      </c>
      <c r="E25" s="32">
        <v>0</v>
      </c>
      <c r="F25" s="36">
        <f t="shared" si="2"/>
        <v>5382.8899999999994</v>
      </c>
      <c r="G25" s="83">
        <f>G47+0</f>
        <v>5382.8899999999994</v>
      </c>
      <c r="H25" s="103">
        <f t="shared" si="0"/>
        <v>321.36656716417906</v>
      </c>
      <c r="I25" s="102" t="e">
        <f t="shared" si="1"/>
        <v>#DIV/0!</v>
      </c>
      <c r="J25" s="12"/>
    </row>
    <row r="26" spans="1:10" ht="13.95" customHeight="1">
      <c r="A26" s="24"/>
      <c r="B26" s="12"/>
      <c r="C26" s="12"/>
      <c r="D26" s="12"/>
      <c r="E26" s="12"/>
      <c r="F26" s="12"/>
      <c r="G26" s="12"/>
      <c r="H26" s="44"/>
      <c r="I26" s="33"/>
      <c r="J26" s="12"/>
    </row>
    <row r="27" spans="1:10" ht="13.95" customHeight="1" thickBot="1">
      <c r="A27" s="24"/>
      <c r="B27" s="67"/>
      <c r="C27" s="67"/>
      <c r="D27" s="67"/>
      <c r="E27" s="67"/>
      <c r="F27" s="67"/>
      <c r="G27" s="67"/>
      <c r="H27" s="12"/>
      <c r="I27" s="44"/>
      <c r="J27" s="12"/>
    </row>
    <row r="28" spans="1:10" ht="13.95" customHeight="1" thickBot="1">
      <c r="A28" s="243" t="s">
        <v>185</v>
      </c>
      <c r="B28" s="235"/>
      <c r="C28" s="235"/>
      <c r="D28" s="235"/>
      <c r="E28" s="235"/>
      <c r="F28" s="235"/>
      <c r="G28" s="235"/>
      <c r="H28" s="235"/>
      <c r="I28" s="239"/>
    </row>
    <row r="29" spans="1:10" ht="15" thickBot="1">
      <c r="A29" s="247">
        <v>1</v>
      </c>
      <c r="B29" s="239"/>
      <c r="C29" s="239"/>
      <c r="D29" s="50">
        <v>2</v>
      </c>
      <c r="E29" s="50">
        <v>3</v>
      </c>
      <c r="F29" s="50">
        <v>4</v>
      </c>
      <c r="G29" s="50">
        <v>5</v>
      </c>
      <c r="H29" s="50" t="s">
        <v>177</v>
      </c>
      <c r="I29" s="50" t="s">
        <v>178</v>
      </c>
    </row>
    <row r="30" spans="1:10" ht="29.4" thickBot="1">
      <c r="A30" s="250" t="s">
        <v>184</v>
      </c>
      <c r="B30" s="250"/>
      <c r="C30" s="81" t="s">
        <v>187</v>
      </c>
      <c r="D30" s="82" t="s">
        <v>169</v>
      </c>
      <c r="E30" s="82" t="s">
        <v>218</v>
      </c>
      <c r="F30" s="82" t="s">
        <v>168</v>
      </c>
      <c r="G30" s="82" t="s">
        <v>219</v>
      </c>
      <c r="H30" s="82" t="s">
        <v>176</v>
      </c>
      <c r="I30" s="82" t="s">
        <v>176</v>
      </c>
    </row>
    <row r="31" spans="1:10" ht="13.95" customHeight="1" thickBot="1">
      <c r="A31" s="249" t="s">
        <v>197</v>
      </c>
      <c r="B31" s="249"/>
      <c r="C31" s="249"/>
      <c r="D31" s="84">
        <f>SUM(D32+D34+D37+D41+D46)</f>
        <v>783639.19000000006</v>
      </c>
      <c r="E31" s="84">
        <f>SUM(E32+E34+E37+E41+E46)</f>
        <v>886442.99</v>
      </c>
      <c r="F31" s="84">
        <f>G31-E31</f>
        <v>59807.719999999972</v>
      </c>
      <c r="G31" s="84">
        <f t="shared" ref="G31" si="3">SUM(G32+G34+G37+G41+G46)</f>
        <v>946250.71</v>
      </c>
      <c r="H31" s="99">
        <f>G31/D31*100</f>
        <v>120.75081518064454</v>
      </c>
      <c r="I31" s="100">
        <f>G31/E31*100</f>
        <v>106.7469336070896</v>
      </c>
    </row>
    <row r="32" spans="1:10" ht="13.95" customHeight="1" thickBot="1">
      <c r="A32" s="71">
        <v>1</v>
      </c>
      <c r="B32" s="37"/>
      <c r="C32" s="41" t="s">
        <v>8</v>
      </c>
      <c r="D32" s="36">
        <f>D33+0</f>
        <v>21155.649999999998</v>
      </c>
      <c r="E32" s="36">
        <f>E33+0</f>
        <v>34718.639999999999</v>
      </c>
      <c r="F32" s="36">
        <f>G32-E32</f>
        <v>710.51000000000204</v>
      </c>
      <c r="G32" s="36">
        <f t="shared" ref="G32" si="4">G33+0</f>
        <v>35429.15</v>
      </c>
      <c r="H32" s="101">
        <f t="shared" ref="H32:H35" si="5">G32/D32*100</f>
        <v>167.46897400930723</v>
      </c>
      <c r="I32" s="102">
        <f t="shared" ref="I32:I35" si="6">G32/E32*100</f>
        <v>102.04647993124156</v>
      </c>
    </row>
    <row r="33" spans="1:9" ht="13.95" customHeight="1" thickBot="1">
      <c r="A33" s="72"/>
      <c r="B33" s="73" t="s">
        <v>188</v>
      </c>
      <c r="C33" s="39" t="s">
        <v>8</v>
      </c>
      <c r="D33" s="40">
        <f>'POSEBNI DIO'!C8+0</f>
        <v>21155.649999999998</v>
      </c>
      <c r="E33" s="40">
        <f>'POSEBNI DIO'!D8+0</f>
        <v>34718.639999999999</v>
      </c>
      <c r="F33" s="36">
        <f t="shared" ref="F33:F47" si="7">G33-E33</f>
        <v>710.51000000000204</v>
      </c>
      <c r="G33" s="40">
        <f>'POSEBNI DIO'!F8+0</f>
        <v>35429.15</v>
      </c>
      <c r="H33" s="103">
        <f t="shared" si="5"/>
        <v>167.46897400930723</v>
      </c>
      <c r="I33" s="102">
        <f t="shared" si="6"/>
        <v>102.04647993124156</v>
      </c>
    </row>
    <row r="34" spans="1:9" ht="13.95" customHeight="1" thickBot="1">
      <c r="A34" s="74">
        <v>3</v>
      </c>
      <c r="B34" s="72"/>
      <c r="C34" s="34" t="s">
        <v>33</v>
      </c>
      <c r="D34" s="46">
        <f>SUM(D35:D36)</f>
        <v>108.18</v>
      </c>
      <c r="E34" s="46">
        <f>SUM(E35:E36)</f>
        <v>2788.5299999999997</v>
      </c>
      <c r="F34" s="36">
        <f t="shared" si="7"/>
        <v>0</v>
      </c>
      <c r="G34" s="46">
        <f t="shared" ref="G34" si="8">SUM(G35:G36)</f>
        <v>2788.5299999999997</v>
      </c>
      <c r="H34" s="101">
        <f t="shared" si="5"/>
        <v>2577.6760953965609</v>
      </c>
      <c r="I34" s="102">
        <f t="shared" si="6"/>
        <v>100</v>
      </c>
    </row>
    <row r="35" spans="1:9" ht="13.95" customHeight="1" thickBot="1">
      <c r="A35" s="72"/>
      <c r="B35" s="75" t="s">
        <v>189</v>
      </c>
      <c r="C35" s="37" t="s">
        <v>33</v>
      </c>
      <c r="D35" s="38">
        <f>'POSEBNI DIO'!C9+0</f>
        <v>0</v>
      </c>
      <c r="E35" s="38">
        <f>'POSEBNI DIO'!D9+0</f>
        <v>2510</v>
      </c>
      <c r="F35" s="36">
        <f t="shared" si="7"/>
        <v>0</v>
      </c>
      <c r="G35" s="38">
        <f>'POSEBNI DIO'!F9+0</f>
        <v>2510</v>
      </c>
      <c r="H35" s="103" t="e">
        <f t="shared" si="5"/>
        <v>#DIV/0!</v>
      </c>
      <c r="I35" s="102">
        <f t="shared" si="6"/>
        <v>100</v>
      </c>
    </row>
    <row r="36" spans="1:9" ht="15" thickBot="1">
      <c r="A36" s="72"/>
      <c r="B36" s="75" t="s">
        <v>202</v>
      </c>
      <c r="C36" s="37" t="s">
        <v>203</v>
      </c>
      <c r="D36" s="38">
        <f>'POSEBNI DIO'!C10+0</f>
        <v>108.18</v>
      </c>
      <c r="E36" s="38">
        <f>'POSEBNI DIO'!D10+0</f>
        <v>278.52999999999997</v>
      </c>
      <c r="F36" s="36">
        <f t="shared" si="7"/>
        <v>0</v>
      </c>
      <c r="G36" s="38">
        <f>'POSEBNI DIO'!F10+0</f>
        <v>278.52999999999997</v>
      </c>
      <c r="H36" s="103">
        <f t="shared" ref="H36:H47" si="9">G36/D36*100</f>
        <v>257.46903309299313</v>
      </c>
      <c r="I36" s="102">
        <f t="shared" ref="I36:I47" si="10">G36/E36*100</f>
        <v>100</v>
      </c>
    </row>
    <row r="37" spans="1:9" ht="15" thickBot="1">
      <c r="A37" s="74">
        <v>4</v>
      </c>
      <c r="B37" s="75"/>
      <c r="C37" s="41" t="s">
        <v>120</v>
      </c>
      <c r="D37" s="35">
        <f>SUM(D38:D40)</f>
        <v>64394.19</v>
      </c>
      <c r="E37" s="35">
        <f>SUM(E38:E40)</f>
        <v>70626.24000000002</v>
      </c>
      <c r="F37" s="36">
        <f t="shared" si="7"/>
        <v>4201.7099999999773</v>
      </c>
      <c r="G37" s="35">
        <f t="shared" ref="G37" si="11">SUM(G38:G40)</f>
        <v>74827.95</v>
      </c>
      <c r="H37" s="101">
        <f t="shared" si="9"/>
        <v>116.20295247133319</v>
      </c>
      <c r="I37" s="104">
        <f t="shared" si="10"/>
        <v>105.94921944025333</v>
      </c>
    </row>
    <row r="38" spans="1:9" ht="13.95" customHeight="1" thickBot="1">
      <c r="A38" s="76"/>
      <c r="B38" s="73" t="s">
        <v>190</v>
      </c>
      <c r="C38" s="39" t="s">
        <v>40</v>
      </c>
      <c r="D38" s="40">
        <f>'POSEBNI DIO'!C96+0</f>
        <v>62651.01</v>
      </c>
      <c r="E38" s="40">
        <f>'POSEBNI DIO'!D96+0</f>
        <v>67373.750000000015</v>
      </c>
      <c r="F38" s="36">
        <f t="shared" si="7"/>
        <v>4201.7099999999773</v>
      </c>
      <c r="G38" s="40">
        <f>'POSEBNI DIO'!F96+0</f>
        <v>71575.459999999992</v>
      </c>
      <c r="H38" s="103">
        <f t="shared" si="9"/>
        <v>114.24470251956032</v>
      </c>
      <c r="I38" s="102">
        <f t="shared" si="10"/>
        <v>106.23641997068587</v>
      </c>
    </row>
    <row r="39" spans="1:9" ht="13.95" customHeight="1" thickBot="1">
      <c r="A39" s="72"/>
      <c r="B39" s="73" t="s">
        <v>191</v>
      </c>
      <c r="C39" s="42" t="s">
        <v>30</v>
      </c>
      <c r="D39" s="43">
        <f>'POSEBNI DIO'!C112+0</f>
        <v>1255.18</v>
      </c>
      <c r="E39" s="43">
        <f>'POSEBNI DIO'!D112+0</f>
        <v>3000</v>
      </c>
      <c r="F39" s="36">
        <f t="shared" si="7"/>
        <v>0</v>
      </c>
      <c r="G39" s="43">
        <f>'POSEBNI DIO'!F112+0</f>
        <v>3000</v>
      </c>
      <c r="H39" s="103">
        <f t="shared" si="9"/>
        <v>239.00954444780828</v>
      </c>
      <c r="I39" s="102">
        <f t="shared" si="10"/>
        <v>100</v>
      </c>
    </row>
    <row r="40" spans="1:9" ht="13.95" customHeight="1" thickBot="1">
      <c r="A40" s="72"/>
      <c r="B40" s="73" t="s">
        <v>192</v>
      </c>
      <c r="C40" s="77" t="s">
        <v>193</v>
      </c>
      <c r="D40" s="43">
        <f>'POSEBNI DIO'!C13+0</f>
        <v>488</v>
      </c>
      <c r="E40" s="43">
        <f>'POSEBNI DIO'!D13+0</f>
        <v>252.49</v>
      </c>
      <c r="F40" s="36">
        <f t="shared" si="7"/>
        <v>0</v>
      </c>
      <c r="G40" s="43">
        <f>'POSEBNI DIO'!F13+0</f>
        <v>252.49</v>
      </c>
      <c r="H40" s="103">
        <f t="shared" si="9"/>
        <v>51.739754098360656</v>
      </c>
      <c r="I40" s="102">
        <f t="shared" si="10"/>
        <v>100</v>
      </c>
    </row>
    <row r="41" spans="1:9" ht="13.95" customHeight="1" thickBot="1">
      <c r="A41" s="74">
        <v>5</v>
      </c>
      <c r="B41" s="73"/>
      <c r="C41" s="78" t="s">
        <v>194</v>
      </c>
      <c r="D41" s="79">
        <f>SUM(D42:D45)</f>
        <v>696306.17</v>
      </c>
      <c r="E41" s="79">
        <f>SUM(E42:E45)</f>
        <v>778309.58</v>
      </c>
      <c r="F41" s="36">
        <f t="shared" si="7"/>
        <v>49512.609999999986</v>
      </c>
      <c r="G41" s="79">
        <f t="shared" ref="G41" si="12">SUM(G42:G45)</f>
        <v>827822.19</v>
      </c>
      <c r="H41" s="101">
        <f t="shared" si="9"/>
        <v>118.88767120934745</v>
      </c>
      <c r="I41" s="104">
        <f t="shared" si="10"/>
        <v>106.36155731245142</v>
      </c>
    </row>
    <row r="42" spans="1:9" ht="13.95" customHeight="1" thickBot="1">
      <c r="A42" s="72"/>
      <c r="B42" s="73" t="s">
        <v>144</v>
      </c>
      <c r="C42" s="42" t="s">
        <v>126</v>
      </c>
      <c r="D42" s="43">
        <f>'POSEBNI DIO'!C124+0</f>
        <v>1097.26</v>
      </c>
      <c r="E42" s="43">
        <f>'POSEBNI DIO'!D124+0</f>
        <v>3417.5</v>
      </c>
      <c r="F42" s="36">
        <f t="shared" si="7"/>
        <v>-25.759999999999764</v>
      </c>
      <c r="G42" s="43">
        <f>'POSEBNI DIO'!F124+0</f>
        <v>3391.7400000000002</v>
      </c>
      <c r="H42" s="103">
        <f t="shared" si="9"/>
        <v>309.10996482146442</v>
      </c>
      <c r="I42" s="102">
        <f t="shared" si="10"/>
        <v>99.246232626188743</v>
      </c>
    </row>
    <row r="43" spans="1:9" ht="13.95" customHeight="1" thickBot="1">
      <c r="A43" s="72"/>
      <c r="B43" s="73" t="s">
        <v>37</v>
      </c>
      <c r="C43" s="39" t="s">
        <v>38</v>
      </c>
      <c r="D43" s="40">
        <f>'POSEBNI DIO'!C133+0</f>
        <v>9962.869999999999</v>
      </c>
      <c r="E43" s="40">
        <f>'POSEBNI DIO'!D133+0</f>
        <v>19365.79</v>
      </c>
      <c r="F43" s="36">
        <f t="shared" si="7"/>
        <v>-758.11000000000058</v>
      </c>
      <c r="G43" s="40">
        <f>'POSEBNI DIO'!F133+0</f>
        <v>18607.68</v>
      </c>
      <c r="H43" s="103">
        <f t="shared" si="9"/>
        <v>186.77027804237133</v>
      </c>
      <c r="I43" s="102">
        <f t="shared" si="10"/>
        <v>96.085313328296962</v>
      </c>
    </row>
    <row r="44" spans="1:9" s="3" customFormat="1" ht="13.95" customHeight="1" thickBot="1">
      <c r="A44" s="72"/>
      <c r="B44" s="73" t="s">
        <v>25</v>
      </c>
      <c r="C44" s="39" t="s">
        <v>26</v>
      </c>
      <c r="D44" s="40">
        <f>'POSEBNI DIO'!C143+0</f>
        <v>680274.70000000007</v>
      </c>
      <c r="E44" s="40">
        <f>'POSEBNI DIO'!D143+0</f>
        <v>752084.46</v>
      </c>
      <c r="F44" s="36">
        <f t="shared" si="7"/>
        <v>50296.479999999981</v>
      </c>
      <c r="G44" s="40">
        <f>'POSEBNI DIO'!F143+0</f>
        <v>802380.94</v>
      </c>
      <c r="H44" s="103">
        <f t="shared" si="9"/>
        <v>117.94954891016818</v>
      </c>
      <c r="I44" s="102">
        <f t="shared" si="10"/>
        <v>106.68761059097005</v>
      </c>
    </row>
    <row r="45" spans="1:9" ht="13.95" customHeight="1" thickBot="1">
      <c r="A45" s="72"/>
      <c r="B45" s="73" t="s">
        <v>201</v>
      </c>
      <c r="C45" s="39" t="s">
        <v>204</v>
      </c>
      <c r="D45" s="40">
        <f>'POSEBNI DIO'!C17+0</f>
        <v>4971.34</v>
      </c>
      <c r="E45" s="40">
        <f>'POSEBNI DIO'!D17+0</f>
        <v>3441.83</v>
      </c>
      <c r="F45" s="36">
        <f t="shared" si="7"/>
        <v>0</v>
      </c>
      <c r="G45" s="40">
        <f>'POSEBNI DIO'!F17+0</f>
        <v>3441.83</v>
      </c>
      <c r="H45" s="103">
        <f t="shared" si="9"/>
        <v>69.233446113120394</v>
      </c>
      <c r="I45" s="102">
        <f t="shared" si="10"/>
        <v>100</v>
      </c>
    </row>
    <row r="46" spans="1:9" ht="13.95" customHeight="1" thickBot="1">
      <c r="A46" s="74">
        <v>6</v>
      </c>
      <c r="B46" s="73"/>
      <c r="C46" s="41" t="s">
        <v>195</v>
      </c>
      <c r="D46" s="46">
        <f>D47+0</f>
        <v>1675</v>
      </c>
      <c r="E46" s="46">
        <f>E47+0</f>
        <v>0</v>
      </c>
      <c r="F46" s="36">
        <f t="shared" si="7"/>
        <v>5382.8899999999994</v>
      </c>
      <c r="G46" s="46">
        <f t="shared" ref="G46" si="13">G47+0</f>
        <v>5382.8899999999994</v>
      </c>
      <c r="H46" s="101">
        <f t="shared" si="9"/>
        <v>321.36656716417906</v>
      </c>
      <c r="I46" s="104" t="e">
        <f t="shared" si="10"/>
        <v>#DIV/0!</v>
      </c>
    </row>
    <row r="47" spans="1:9" ht="13.95" customHeight="1" thickBot="1">
      <c r="A47" s="80"/>
      <c r="B47" s="75" t="s">
        <v>34</v>
      </c>
      <c r="C47" s="37" t="s">
        <v>35</v>
      </c>
      <c r="D47" s="38">
        <f>'POSEBNI DIO'!C18+0</f>
        <v>1675</v>
      </c>
      <c r="E47" s="38">
        <f>'POSEBNI DIO'!D18+0</f>
        <v>0</v>
      </c>
      <c r="F47" s="36">
        <f t="shared" si="7"/>
        <v>5382.8899999999994</v>
      </c>
      <c r="G47" s="38">
        <f>'POSEBNI DIO'!F18+0</f>
        <v>5382.8899999999994</v>
      </c>
      <c r="H47" s="103">
        <f t="shared" si="9"/>
        <v>321.36656716417906</v>
      </c>
      <c r="I47" s="102" t="e">
        <f t="shared" si="10"/>
        <v>#DIV/0!</v>
      </c>
    </row>
    <row r="48" spans="1:9" ht="13.95" customHeight="1"/>
    <row r="49" spans="1:9" ht="13.95" customHeight="1"/>
    <row r="50" spans="1:9" ht="13.95" customHeight="1"/>
    <row r="51" spans="1:9" ht="13.95" customHeight="1"/>
    <row r="52" spans="1:9" ht="13.95" customHeight="1"/>
    <row r="53" spans="1:9" ht="13.95" customHeight="1"/>
    <row r="54" spans="1:9" ht="13.95" customHeight="1"/>
    <row r="55" spans="1:9" ht="13.95" customHeight="1"/>
    <row r="56" spans="1:9" s="3" customFormat="1" ht="13.95" customHeight="1">
      <c r="A56"/>
      <c r="B56"/>
      <c r="C56"/>
      <c r="D56"/>
      <c r="E56"/>
      <c r="F56"/>
      <c r="G56"/>
      <c r="H56"/>
      <c r="I56"/>
    </row>
    <row r="57" spans="1:9" ht="13.95" customHeight="1"/>
    <row r="58" spans="1:9" ht="13.95" customHeight="1"/>
    <row r="59" spans="1:9" ht="13.9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3.95" customHeight="1"/>
    <row r="61" spans="1:9" ht="13.95" customHeight="1"/>
    <row r="62" spans="1:9" ht="13.95" customHeight="1"/>
    <row r="63" spans="1:9" ht="13.95" customHeight="1"/>
    <row r="64" spans="1:9" ht="13.95" customHeight="1"/>
    <row r="65" spans="1:9" ht="13.95" customHeight="1"/>
    <row r="66" spans="1:9" ht="13.95" customHeight="1"/>
    <row r="67" spans="1:9" ht="13.95" customHeight="1"/>
    <row r="68" spans="1:9" s="3" customFormat="1" ht="13.95" customHeight="1">
      <c r="A68"/>
      <c r="B68"/>
      <c r="C68"/>
      <c r="D68"/>
      <c r="E68"/>
      <c r="F68"/>
      <c r="G68"/>
      <c r="H68"/>
      <c r="I68"/>
    </row>
    <row r="69" spans="1:9" ht="13.95" customHeight="1"/>
    <row r="70" spans="1:9" ht="13.95" customHeight="1"/>
    <row r="71" spans="1:9" ht="13.9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3.95" customHeight="1"/>
    <row r="73" spans="1:9" ht="13.95" customHeight="1"/>
    <row r="74" spans="1:9" ht="13.95" customHeight="1"/>
    <row r="75" spans="1:9" ht="13.95" customHeight="1"/>
    <row r="76" spans="1:9" ht="13.95" customHeight="1"/>
    <row r="77" spans="1:9" ht="13.95" customHeight="1"/>
    <row r="78" spans="1:9" ht="13.95" customHeight="1"/>
    <row r="79" spans="1:9" ht="13.95" customHeight="1"/>
    <row r="80" spans="1:9" s="3" customFormat="1" ht="13.95" customHeight="1">
      <c r="A80"/>
      <c r="B80"/>
      <c r="C80"/>
      <c r="D80"/>
      <c r="E80"/>
      <c r="F80"/>
      <c r="G80"/>
      <c r="H80"/>
      <c r="I80"/>
    </row>
    <row r="81" spans="1:9" ht="13.95" customHeight="1"/>
    <row r="82" spans="1:9" ht="13.95" customHeight="1"/>
    <row r="83" spans="1:9" ht="13.9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3.95" customHeight="1"/>
    <row r="85" spans="1:9" ht="13.95" customHeight="1"/>
    <row r="86" spans="1:9" ht="13.95" customHeight="1"/>
    <row r="87" spans="1:9" ht="13.95" customHeight="1"/>
    <row r="88" spans="1:9" ht="13.95" customHeight="1"/>
    <row r="89" spans="1:9" ht="13.95" customHeight="1"/>
    <row r="90" spans="1:9" ht="13.95" customHeight="1"/>
    <row r="91" spans="1:9" ht="13.95" customHeight="1"/>
    <row r="92" spans="1:9" s="3" customFormat="1" ht="13.95" customHeight="1">
      <c r="A92"/>
      <c r="B92"/>
      <c r="C92"/>
      <c r="D92"/>
      <c r="E92"/>
      <c r="F92"/>
      <c r="G92"/>
      <c r="H92"/>
      <c r="I92"/>
    </row>
    <row r="93" spans="1:9" ht="13.95" customHeight="1"/>
    <row r="94" spans="1:9" ht="13.95" customHeight="1"/>
    <row r="95" spans="1:9" ht="13.9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3.95" customHeight="1"/>
    <row r="97" spans="1:9" ht="13.95" customHeight="1"/>
    <row r="98" spans="1:9" ht="13.95" customHeight="1"/>
    <row r="99" spans="1:9" ht="13.95" customHeight="1"/>
    <row r="100" spans="1:9" ht="13.95" customHeight="1"/>
    <row r="101" spans="1:9" ht="13.95" customHeight="1"/>
    <row r="102" spans="1:9" ht="13.95" customHeight="1"/>
    <row r="103" spans="1:9" ht="13.95" customHeight="1"/>
    <row r="104" spans="1:9" ht="13.95" customHeight="1"/>
    <row r="105" spans="1:9" s="3" customFormat="1" ht="13.95" customHeight="1">
      <c r="A105"/>
      <c r="B105"/>
      <c r="C105"/>
      <c r="D105"/>
      <c r="E105"/>
      <c r="F105"/>
      <c r="G105"/>
      <c r="H105"/>
      <c r="I105"/>
    </row>
    <row r="106" spans="1:9" ht="13.95" customHeight="1"/>
    <row r="107" spans="1:9" ht="13.95" customHeight="1"/>
    <row r="108" spans="1:9" ht="13.9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3.95" customHeight="1"/>
    <row r="110" spans="1:9" ht="13.95" customHeight="1"/>
    <row r="111" spans="1:9" ht="13.95" customHeight="1"/>
    <row r="112" spans="1:9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4">
    <mergeCell ref="A31:C31"/>
    <mergeCell ref="A9:B9"/>
    <mergeCell ref="A10:C10"/>
    <mergeCell ref="A28:I28"/>
    <mergeCell ref="A29:C29"/>
    <mergeCell ref="A30:B30"/>
    <mergeCell ref="A5:I5"/>
    <mergeCell ref="A6:I6"/>
    <mergeCell ref="A7:I7"/>
    <mergeCell ref="A8:C8"/>
    <mergeCell ref="A1:I1"/>
    <mergeCell ref="A2:I2"/>
    <mergeCell ref="A3:I3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r:id="rId1"/>
  <ignoredErrors>
    <ignoredError sqref="H24:I25 H35:I38 I46:I47 H18:I22" evalError="1"/>
    <ignoredError sqref="F31 F32:F47 G12" formula="1"/>
    <ignoredError sqref="D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B39" sqref="B39:E39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7" ht="15.6" thickBot="1">
      <c r="A1" s="238" t="s">
        <v>151</v>
      </c>
      <c r="B1" s="252"/>
      <c r="C1" s="252"/>
      <c r="D1" s="252"/>
      <c r="E1" s="252"/>
      <c r="F1" s="252"/>
      <c r="G1" s="252"/>
    </row>
    <row r="2" spans="1:7" ht="18" customHeight="1" thickBot="1">
      <c r="A2" s="238" t="s">
        <v>220</v>
      </c>
      <c r="B2" s="252"/>
      <c r="C2" s="252"/>
      <c r="D2" s="252"/>
      <c r="E2" s="253"/>
      <c r="F2" s="253"/>
      <c r="G2" s="253"/>
    </row>
    <row r="3" spans="1:7" ht="15.6" thickBot="1">
      <c r="A3" s="238" t="s">
        <v>16</v>
      </c>
      <c r="B3" s="252"/>
      <c r="C3" s="252"/>
      <c r="D3" s="252"/>
      <c r="E3" s="254"/>
      <c r="F3" s="254"/>
      <c r="G3" s="254"/>
    </row>
    <row r="4" spans="1:7" ht="16.2" thickBot="1">
      <c r="A4" s="244"/>
      <c r="B4" s="255"/>
      <c r="C4" s="255"/>
      <c r="D4" s="255"/>
      <c r="E4" s="256"/>
      <c r="F4" s="256"/>
      <c r="G4" s="256"/>
    </row>
    <row r="5" spans="1:7" ht="18" customHeight="1" thickBot="1">
      <c r="A5" s="238" t="s">
        <v>181</v>
      </c>
      <c r="B5" s="252"/>
      <c r="C5" s="252"/>
      <c r="D5" s="252"/>
      <c r="E5" s="253"/>
      <c r="F5" s="253"/>
      <c r="G5" s="253"/>
    </row>
    <row r="6" spans="1:7" ht="16.2" thickBot="1">
      <c r="A6" s="244"/>
      <c r="B6" s="251"/>
      <c r="C6" s="251"/>
      <c r="D6" s="251"/>
      <c r="E6" s="251"/>
      <c r="F6" s="251"/>
      <c r="G6" s="251"/>
    </row>
    <row r="7" spans="1:7" ht="15.75" customHeight="1" thickBot="1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 t="s">
        <v>177</v>
      </c>
      <c r="G7" s="50" t="s">
        <v>178</v>
      </c>
    </row>
    <row r="8" spans="1:7" ht="31.8" thickBot="1">
      <c r="A8" s="53" t="s">
        <v>151</v>
      </c>
      <c r="B8" s="52" t="s">
        <v>169</v>
      </c>
      <c r="C8" s="52" t="s">
        <v>218</v>
      </c>
      <c r="D8" s="52" t="s">
        <v>168</v>
      </c>
      <c r="E8" s="52" t="s">
        <v>219</v>
      </c>
      <c r="F8" s="52" t="s">
        <v>176</v>
      </c>
      <c r="G8" s="52" t="s">
        <v>176</v>
      </c>
    </row>
    <row r="9" spans="1:7" ht="30" customHeight="1" thickBot="1">
      <c r="A9" s="54" t="s">
        <v>12</v>
      </c>
      <c r="B9" s="55">
        <f>SUM(B38+0)</f>
        <v>783639.19000000006</v>
      </c>
      <c r="C9" s="55">
        <f>SUM(C38+0)</f>
        <v>886442.99</v>
      </c>
      <c r="D9" s="55">
        <f t="shared" ref="D9:E9" si="0">SUM(D38+0)</f>
        <v>59807.719999999972</v>
      </c>
      <c r="E9" s="55">
        <f t="shared" si="0"/>
        <v>946250.71</v>
      </c>
      <c r="F9" s="56">
        <f>E9/B9*100</f>
        <v>120.75081518064454</v>
      </c>
      <c r="G9" s="56">
        <f>E9/C9*100</f>
        <v>106.7469336070896</v>
      </c>
    </row>
    <row r="10" spans="1:7" ht="30" customHeight="1" thickBot="1">
      <c r="A10" s="59" t="s">
        <v>46</v>
      </c>
      <c r="B10" s="60">
        <v>0</v>
      </c>
      <c r="C10" s="60">
        <v>0</v>
      </c>
      <c r="D10" s="61">
        <v>0</v>
      </c>
      <c r="E10" s="61">
        <v>0</v>
      </c>
      <c r="F10" s="57" t="e">
        <f t="shared" ref="F10:F56" si="1">E10/B10*100</f>
        <v>#DIV/0!</v>
      </c>
      <c r="G10" s="57" t="e">
        <f t="shared" ref="G10:G56" si="2">E10/C10*100</f>
        <v>#DIV/0!</v>
      </c>
    </row>
    <row r="11" spans="1:7" ht="30" customHeight="1" thickBot="1">
      <c r="A11" s="62" t="s">
        <v>47</v>
      </c>
      <c r="B11" s="60">
        <v>0</v>
      </c>
      <c r="C11" s="60">
        <v>0</v>
      </c>
      <c r="D11" s="61">
        <v>0</v>
      </c>
      <c r="E11" s="61">
        <v>0</v>
      </c>
      <c r="F11" s="57" t="e">
        <f t="shared" si="1"/>
        <v>#DIV/0!</v>
      </c>
      <c r="G11" s="57" t="e">
        <f t="shared" si="2"/>
        <v>#DIV/0!</v>
      </c>
    </row>
    <row r="12" spans="1:7" s="3" customFormat="1" ht="30" customHeight="1" thickBot="1">
      <c r="A12" s="62" t="s">
        <v>48</v>
      </c>
      <c r="B12" s="60">
        <v>0</v>
      </c>
      <c r="C12" s="60">
        <v>0</v>
      </c>
      <c r="D12" s="61">
        <v>0</v>
      </c>
      <c r="E12" s="61">
        <v>0</v>
      </c>
      <c r="F12" s="57" t="e">
        <f t="shared" si="1"/>
        <v>#DIV/0!</v>
      </c>
      <c r="G12" s="57" t="e">
        <f t="shared" si="2"/>
        <v>#DIV/0!</v>
      </c>
    </row>
    <row r="13" spans="1:7" s="3" customFormat="1" ht="30" customHeight="1" thickBot="1">
      <c r="A13" s="62" t="s">
        <v>49</v>
      </c>
      <c r="B13" s="60">
        <v>0</v>
      </c>
      <c r="C13" s="60">
        <v>0</v>
      </c>
      <c r="D13" s="61">
        <v>0</v>
      </c>
      <c r="E13" s="61">
        <v>0</v>
      </c>
      <c r="F13" s="57" t="e">
        <f t="shared" si="1"/>
        <v>#DIV/0!</v>
      </c>
      <c r="G13" s="57" t="e">
        <f t="shared" si="2"/>
        <v>#DIV/0!</v>
      </c>
    </row>
    <row r="14" spans="1:7" s="3" customFormat="1" ht="30" customHeight="1" thickBot="1">
      <c r="A14" s="62" t="s">
        <v>50</v>
      </c>
      <c r="B14" s="60">
        <v>0</v>
      </c>
      <c r="C14" s="60">
        <v>0</v>
      </c>
      <c r="D14" s="61">
        <v>0</v>
      </c>
      <c r="E14" s="61">
        <v>0</v>
      </c>
      <c r="F14" s="57" t="e">
        <f t="shared" si="1"/>
        <v>#DIV/0!</v>
      </c>
      <c r="G14" s="57" t="e">
        <f t="shared" si="2"/>
        <v>#DIV/0!</v>
      </c>
    </row>
    <row r="15" spans="1:7" s="3" customFormat="1" ht="30" customHeight="1" thickBot="1">
      <c r="A15" s="62" t="s">
        <v>51</v>
      </c>
      <c r="B15" s="60">
        <v>0</v>
      </c>
      <c r="C15" s="60">
        <v>0</v>
      </c>
      <c r="D15" s="61">
        <v>0</v>
      </c>
      <c r="E15" s="61">
        <v>0</v>
      </c>
      <c r="F15" s="57" t="e">
        <f t="shared" si="1"/>
        <v>#DIV/0!</v>
      </c>
      <c r="G15" s="57" t="e">
        <f t="shared" si="2"/>
        <v>#DIV/0!</v>
      </c>
    </row>
    <row r="16" spans="1:7" s="3" customFormat="1" ht="30" customHeight="1" thickBot="1">
      <c r="A16" s="62" t="s">
        <v>52</v>
      </c>
      <c r="B16" s="60">
        <v>0</v>
      </c>
      <c r="C16" s="60">
        <v>0</v>
      </c>
      <c r="D16" s="61">
        <v>0</v>
      </c>
      <c r="E16" s="61">
        <v>0</v>
      </c>
      <c r="F16" s="57" t="e">
        <f t="shared" si="1"/>
        <v>#DIV/0!</v>
      </c>
      <c r="G16" s="57" t="e">
        <f t="shared" si="2"/>
        <v>#DIV/0!</v>
      </c>
    </row>
    <row r="17" spans="1:7" s="3" customFormat="1" ht="30" customHeight="1" thickBot="1">
      <c r="A17" s="59" t="s">
        <v>53</v>
      </c>
      <c r="B17" s="60">
        <v>0</v>
      </c>
      <c r="C17" s="60">
        <v>0</v>
      </c>
      <c r="D17" s="61">
        <v>0</v>
      </c>
      <c r="E17" s="61">
        <v>0</v>
      </c>
      <c r="F17" s="57" t="e">
        <f t="shared" si="1"/>
        <v>#DIV/0!</v>
      </c>
      <c r="G17" s="57" t="e">
        <f t="shared" si="2"/>
        <v>#DIV/0!</v>
      </c>
    </row>
    <row r="18" spans="1:7" ht="30" customHeight="1" thickBot="1">
      <c r="A18" s="62" t="s">
        <v>54</v>
      </c>
      <c r="B18" s="60">
        <v>0</v>
      </c>
      <c r="C18" s="60">
        <v>0</v>
      </c>
      <c r="D18" s="61">
        <v>0</v>
      </c>
      <c r="E18" s="61">
        <v>0</v>
      </c>
      <c r="F18" s="57" t="e">
        <f t="shared" si="1"/>
        <v>#DIV/0!</v>
      </c>
      <c r="G18" s="57" t="e">
        <f t="shared" si="2"/>
        <v>#DIV/0!</v>
      </c>
    </row>
    <row r="19" spans="1:7" s="3" customFormat="1" ht="30" customHeight="1" thickBot="1">
      <c r="A19" s="62" t="s">
        <v>55</v>
      </c>
      <c r="B19" s="60">
        <v>0</v>
      </c>
      <c r="C19" s="60">
        <v>0</v>
      </c>
      <c r="D19" s="61">
        <v>0</v>
      </c>
      <c r="E19" s="61">
        <v>0</v>
      </c>
      <c r="F19" s="57" t="e">
        <f t="shared" si="1"/>
        <v>#DIV/0!</v>
      </c>
      <c r="G19" s="57" t="e">
        <f t="shared" si="2"/>
        <v>#DIV/0!</v>
      </c>
    </row>
    <row r="20" spans="1:7" s="3" customFormat="1" ht="30" customHeight="1" thickBot="1">
      <c r="A20" s="62" t="s">
        <v>56</v>
      </c>
      <c r="B20" s="60">
        <v>0</v>
      </c>
      <c r="C20" s="60">
        <v>0</v>
      </c>
      <c r="D20" s="61">
        <v>0</v>
      </c>
      <c r="E20" s="61">
        <v>0</v>
      </c>
      <c r="F20" s="57" t="e">
        <f t="shared" si="1"/>
        <v>#DIV/0!</v>
      </c>
      <c r="G20" s="57" t="e">
        <f t="shared" si="2"/>
        <v>#DIV/0!</v>
      </c>
    </row>
    <row r="21" spans="1:7" s="3" customFormat="1" ht="30" customHeight="1" thickBot="1">
      <c r="A21" s="62" t="s">
        <v>57</v>
      </c>
      <c r="B21" s="60">
        <v>0</v>
      </c>
      <c r="C21" s="60">
        <v>0</v>
      </c>
      <c r="D21" s="61">
        <v>0</v>
      </c>
      <c r="E21" s="61">
        <v>0</v>
      </c>
      <c r="F21" s="57" t="e">
        <f t="shared" si="1"/>
        <v>#DIV/0!</v>
      </c>
      <c r="G21" s="57" t="e">
        <f t="shared" si="2"/>
        <v>#DIV/0!</v>
      </c>
    </row>
    <row r="22" spans="1:7" s="3" customFormat="1" ht="30" customHeight="1" thickBot="1">
      <c r="A22" s="62" t="s">
        <v>58</v>
      </c>
      <c r="B22" s="60">
        <v>0</v>
      </c>
      <c r="C22" s="60">
        <v>0</v>
      </c>
      <c r="D22" s="61">
        <v>0</v>
      </c>
      <c r="E22" s="61">
        <v>0</v>
      </c>
      <c r="F22" s="57" t="e">
        <f t="shared" si="1"/>
        <v>#DIV/0!</v>
      </c>
      <c r="G22" s="57" t="e">
        <f t="shared" si="2"/>
        <v>#DIV/0!</v>
      </c>
    </row>
    <row r="23" spans="1:7" s="3" customFormat="1" ht="30" customHeight="1" thickBot="1">
      <c r="A23" s="62" t="s">
        <v>59</v>
      </c>
      <c r="B23" s="60">
        <v>0</v>
      </c>
      <c r="C23" s="60">
        <v>0</v>
      </c>
      <c r="D23" s="61">
        <v>0</v>
      </c>
      <c r="E23" s="61">
        <v>0</v>
      </c>
      <c r="F23" s="57" t="e">
        <f t="shared" si="1"/>
        <v>#DIV/0!</v>
      </c>
      <c r="G23" s="57" t="e">
        <f t="shared" si="2"/>
        <v>#DIV/0!</v>
      </c>
    </row>
    <row r="24" spans="1:7" s="3" customFormat="1" ht="30" customHeight="1" thickBot="1">
      <c r="A24" s="59" t="s">
        <v>60</v>
      </c>
      <c r="B24" s="60">
        <v>0</v>
      </c>
      <c r="C24" s="60">
        <v>0</v>
      </c>
      <c r="D24" s="61">
        <v>0</v>
      </c>
      <c r="E24" s="61">
        <v>0</v>
      </c>
      <c r="F24" s="57" t="e">
        <f t="shared" si="1"/>
        <v>#DIV/0!</v>
      </c>
      <c r="G24" s="57" t="e">
        <f t="shared" si="2"/>
        <v>#DIV/0!</v>
      </c>
    </row>
    <row r="25" spans="1:7" ht="30" customHeight="1" thickBot="1">
      <c r="A25" s="62" t="s">
        <v>61</v>
      </c>
      <c r="B25" s="60">
        <v>0</v>
      </c>
      <c r="C25" s="60">
        <v>0</v>
      </c>
      <c r="D25" s="61">
        <v>0</v>
      </c>
      <c r="E25" s="61">
        <v>0</v>
      </c>
      <c r="F25" s="57" t="e">
        <f t="shared" si="1"/>
        <v>#DIV/0!</v>
      </c>
      <c r="G25" s="57" t="e">
        <f t="shared" si="2"/>
        <v>#DIV/0!</v>
      </c>
    </row>
    <row r="26" spans="1:7" s="3" customFormat="1" ht="30" customHeight="1" thickBot="1">
      <c r="A26" s="62" t="s">
        <v>62</v>
      </c>
      <c r="B26" s="60">
        <v>0</v>
      </c>
      <c r="C26" s="60">
        <v>0</v>
      </c>
      <c r="D26" s="61">
        <v>0</v>
      </c>
      <c r="E26" s="61">
        <v>0</v>
      </c>
      <c r="F26" s="57" t="e">
        <f t="shared" si="1"/>
        <v>#DIV/0!</v>
      </c>
      <c r="G26" s="57" t="e">
        <f t="shared" si="2"/>
        <v>#DIV/0!</v>
      </c>
    </row>
    <row r="27" spans="1:7" s="3" customFormat="1" ht="30" customHeight="1" thickBot="1">
      <c r="A27" s="62" t="s">
        <v>63</v>
      </c>
      <c r="B27" s="60">
        <v>0</v>
      </c>
      <c r="C27" s="60">
        <v>0</v>
      </c>
      <c r="D27" s="61">
        <v>0</v>
      </c>
      <c r="E27" s="61">
        <v>0</v>
      </c>
      <c r="F27" s="57" t="e">
        <f t="shared" si="1"/>
        <v>#DIV/0!</v>
      </c>
      <c r="G27" s="57" t="e">
        <f t="shared" si="2"/>
        <v>#DIV/0!</v>
      </c>
    </row>
    <row r="28" spans="1:7" s="3" customFormat="1" ht="30" customHeight="1" thickBot="1">
      <c r="A28" s="62" t="s">
        <v>64</v>
      </c>
      <c r="B28" s="60">
        <v>0</v>
      </c>
      <c r="C28" s="60">
        <v>0</v>
      </c>
      <c r="D28" s="61">
        <v>0</v>
      </c>
      <c r="E28" s="61">
        <v>0</v>
      </c>
      <c r="F28" s="57" t="e">
        <f t="shared" si="1"/>
        <v>#DIV/0!</v>
      </c>
      <c r="G28" s="57" t="e">
        <f t="shared" si="2"/>
        <v>#DIV/0!</v>
      </c>
    </row>
    <row r="29" spans="1:7" s="3" customFormat="1" ht="30" customHeight="1" thickBot="1">
      <c r="A29" s="62" t="s">
        <v>65</v>
      </c>
      <c r="B29" s="60">
        <v>0</v>
      </c>
      <c r="C29" s="60">
        <v>0</v>
      </c>
      <c r="D29" s="61">
        <v>0</v>
      </c>
      <c r="E29" s="61">
        <v>0</v>
      </c>
      <c r="F29" s="57" t="e">
        <f t="shared" si="1"/>
        <v>#DIV/0!</v>
      </c>
      <c r="G29" s="57" t="e">
        <f t="shared" si="2"/>
        <v>#DIV/0!</v>
      </c>
    </row>
    <row r="30" spans="1:7" s="3" customFormat="1" ht="30" customHeight="1" thickBot="1">
      <c r="A30" s="62" t="s">
        <v>66</v>
      </c>
      <c r="B30" s="60">
        <v>0</v>
      </c>
      <c r="C30" s="60">
        <v>0</v>
      </c>
      <c r="D30" s="61">
        <v>0</v>
      </c>
      <c r="E30" s="61">
        <v>0</v>
      </c>
      <c r="F30" s="57" t="e">
        <f t="shared" si="1"/>
        <v>#DIV/0!</v>
      </c>
      <c r="G30" s="57" t="e">
        <f t="shared" si="2"/>
        <v>#DIV/0!</v>
      </c>
    </row>
    <row r="31" spans="1:7" s="3" customFormat="1" ht="30" customHeight="1" thickBot="1">
      <c r="A31" s="59" t="s">
        <v>67</v>
      </c>
      <c r="B31" s="60">
        <v>0</v>
      </c>
      <c r="C31" s="60">
        <v>0</v>
      </c>
      <c r="D31" s="61">
        <v>0</v>
      </c>
      <c r="E31" s="61">
        <v>0</v>
      </c>
      <c r="F31" s="57" t="e">
        <f t="shared" si="1"/>
        <v>#DIV/0!</v>
      </c>
      <c r="G31" s="57" t="e">
        <f t="shared" si="2"/>
        <v>#DIV/0!</v>
      </c>
    </row>
    <row r="32" spans="1:7" ht="30" customHeight="1" thickBot="1">
      <c r="A32" s="62" t="s">
        <v>68</v>
      </c>
      <c r="B32" s="60">
        <v>0</v>
      </c>
      <c r="C32" s="60">
        <v>0</v>
      </c>
      <c r="D32" s="61">
        <v>0</v>
      </c>
      <c r="E32" s="61">
        <v>0</v>
      </c>
      <c r="F32" s="57" t="e">
        <f t="shared" si="1"/>
        <v>#DIV/0!</v>
      </c>
      <c r="G32" s="57" t="e">
        <f t="shared" si="2"/>
        <v>#DIV/0!</v>
      </c>
    </row>
    <row r="33" spans="1:7" s="3" customFormat="1" ht="30" customHeight="1" thickBot="1">
      <c r="A33" s="62" t="s">
        <v>69</v>
      </c>
      <c r="B33" s="60">
        <v>0</v>
      </c>
      <c r="C33" s="60">
        <v>0</v>
      </c>
      <c r="D33" s="61">
        <v>0</v>
      </c>
      <c r="E33" s="61">
        <v>0</v>
      </c>
      <c r="F33" s="57" t="e">
        <f t="shared" si="1"/>
        <v>#DIV/0!</v>
      </c>
      <c r="G33" s="57" t="e">
        <f t="shared" si="2"/>
        <v>#DIV/0!</v>
      </c>
    </row>
    <row r="34" spans="1:7" s="3" customFormat="1" ht="30" customHeight="1" thickBot="1">
      <c r="A34" s="62" t="s">
        <v>70</v>
      </c>
      <c r="B34" s="60">
        <v>0</v>
      </c>
      <c r="C34" s="60">
        <v>0</v>
      </c>
      <c r="D34" s="61">
        <v>0</v>
      </c>
      <c r="E34" s="61">
        <v>0</v>
      </c>
      <c r="F34" s="57" t="e">
        <f t="shared" si="1"/>
        <v>#DIV/0!</v>
      </c>
      <c r="G34" s="57" t="e">
        <f t="shared" si="2"/>
        <v>#DIV/0!</v>
      </c>
    </row>
    <row r="35" spans="1:7" s="3" customFormat="1" ht="30" customHeight="1" thickBot="1">
      <c r="A35" s="62" t="s">
        <v>71</v>
      </c>
      <c r="B35" s="60">
        <v>0</v>
      </c>
      <c r="C35" s="60">
        <v>0</v>
      </c>
      <c r="D35" s="61">
        <v>0</v>
      </c>
      <c r="E35" s="61">
        <v>0</v>
      </c>
      <c r="F35" s="57" t="e">
        <f t="shared" si="1"/>
        <v>#DIV/0!</v>
      </c>
      <c r="G35" s="57" t="e">
        <f t="shared" si="2"/>
        <v>#DIV/0!</v>
      </c>
    </row>
    <row r="36" spans="1:7" s="3" customFormat="1" ht="30" customHeight="1" thickBot="1">
      <c r="A36" s="62" t="s">
        <v>72</v>
      </c>
      <c r="B36" s="60">
        <v>0</v>
      </c>
      <c r="C36" s="60">
        <v>0</v>
      </c>
      <c r="D36" s="61">
        <v>0</v>
      </c>
      <c r="E36" s="61">
        <v>0</v>
      </c>
      <c r="F36" s="57" t="e">
        <f t="shared" si="1"/>
        <v>#DIV/0!</v>
      </c>
      <c r="G36" s="57" t="e">
        <f t="shared" si="2"/>
        <v>#DIV/0!</v>
      </c>
    </row>
    <row r="37" spans="1:7" s="3" customFormat="1" ht="30" customHeight="1" thickBot="1">
      <c r="A37" s="62" t="s">
        <v>73</v>
      </c>
      <c r="B37" s="60">
        <v>0</v>
      </c>
      <c r="C37" s="60">
        <v>0</v>
      </c>
      <c r="D37" s="61">
        <v>0</v>
      </c>
      <c r="E37" s="61">
        <v>0</v>
      </c>
      <c r="F37" s="57" t="e">
        <f t="shared" si="1"/>
        <v>#DIV/0!</v>
      </c>
      <c r="G37" s="57" t="e">
        <f t="shared" si="2"/>
        <v>#DIV/0!</v>
      </c>
    </row>
    <row r="38" spans="1:7" s="3" customFormat="1" ht="30" customHeight="1" thickBot="1">
      <c r="A38" s="63" t="s">
        <v>74</v>
      </c>
      <c r="B38" s="64">
        <f>B39+0</f>
        <v>783639.19000000006</v>
      </c>
      <c r="C38" s="64">
        <f>C39+0</f>
        <v>886442.99</v>
      </c>
      <c r="D38" s="64">
        <f t="shared" ref="D38:E38" si="3">D39+0</f>
        <v>59807.719999999972</v>
      </c>
      <c r="E38" s="64">
        <f t="shared" si="3"/>
        <v>946250.71</v>
      </c>
      <c r="F38" s="56">
        <f t="shared" si="1"/>
        <v>120.75081518064454</v>
      </c>
      <c r="G38" s="56">
        <f t="shared" si="2"/>
        <v>106.7469336070896</v>
      </c>
    </row>
    <row r="39" spans="1:7" ht="30" customHeight="1" thickBot="1">
      <c r="A39" s="65" t="s">
        <v>75</v>
      </c>
      <c r="B39" s="64">
        <f>'POSEBNI DIO'!C6+0</f>
        <v>783639.19000000006</v>
      </c>
      <c r="C39" s="64">
        <f>'POSEBNI DIO'!D6+0</f>
        <v>886442.99</v>
      </c>
      <c r="D39" s="64">
        <f>'POSEBNI DIO'!E6+0</f>
        <v>59807.719999999972</v>
      </c>
      <c r="E39" s="64">
        <f>'POSEBNI DIO'!F6+0</f>
        <v>946250.71</v>
      </c>
      <c r="F39" s="56">
        <f t="shared" si="1"/>
        <v>120.75081518064454</v>
      </c>
      <c r="G39" s="56">
        <f t="shared" si="2"/>
        <v>106.7469336070896</v>
      </c>
    </row>
    <row r="40" spans="1:7" s="3" customFormat="1" ht="30" customHeight="1" thickBot="1">
      <c r="A40" s="62" t="s">
        <v>76</v>
      </c>
      <c r="B40" s="60">
        <v>0</v>
      </c>
      <c r="C40" s="60">
        <v>0</v>
      </c>
      <c r="D40" s="66">
        <v>0</v>
      </c>
      <c r="E40" s="66">
        <v>0</v>
      </c>
      <c r="F40" s="57" t="e">
        <f t="shared" si="1"/>
        <v>#DIV/0!</v>
      </c>
      <c r="G40" s="57" t="e">
        <f t="shared" si="2"/>
        <v>#DIV/0!</v>
      </c>
    </row>
    <row r="41" spans="1:7" s="3" customFormat="1" ht="30" customHeight="1" thickBot="1">
      <c r="A41" s="62" t="s">
        <v>77</v>
      </c>
      <c r="B41" s="60">
        <v>0</v>
      </c>
      <c r="C41" s="60">
        <v>0</v>
      </c>
      <c r="D41" s="66">
        <v>0</v>
      </c>
      <c r="E41" s="66">
        <v>0</v>
      </c>
      <c r="F41" s="57" t="e">
        <f t="shared" si="1"/>
        <v>#DIV/0!</v>
      </c>
      <c r="G41" s="57" t="e">
        <f t="shared" si="2"/>
        <v>#DIV/0!</v>
      </c>
    </row>
    <row r="42" spans="1:7" s="3" customFormat="1" ht="30" customHeight="1" thickBot="1">
      <c r="A42" s="62" t="s">
        <v>78</v>
      </c>
      <c r="B42" s="60">
        <v>0</v>
      </c>
      <c r="C42" s="60">
        <v>0</v>
      </c>
      <c r="D42" s="66">
        <v>0</v>
      </c>
      <c r="E42" s="66">
        <v>0</v>
      </c>
      <c r="F42" s="57" t="e">
        <f t="shared" si="1"/>
        <v>#DIV/0!</v>
      </c>
      <c r="G42" s="57" t="e">
        <f t="shared" si="2"/>
        <v>#DIV/0!</v>
      </c>
    </row>
    <row r="43" spans="1:7" s="3" customFormat="1" ht="30" customHeight="1" thickBot="1">
      <c r="A43" s="62" t="s">
        <v>79</v>
      </c>
      <c r="B43" s="60">
        <v>0</v>
      </c>
      <c r="C43" s="60">
        <v>0</v>
      </c>
      <c r="D43" s="66">
        <v>0</v>
      </c>
      <c r="E43" s="66">
        <v>0</v>
      </c>
      <c r="F43" s="57" t="e">
        <f t="shared" si="1"/>
        <v>#DIV/0!</v>
      </c>
      <c r="G43" s="57" t="e">
        <f t="shared" si="2"/>
        <v>#DIV/0!</v>
      </c>
    </row>
    <row r="44" spans="1:7" s="3" customFormat="1" ht="30" customHeight="1" thickBot="1">
      <c r="A44" s="62" t="s">
        <v>80</v>
      </c>
      <c r="B44" s="60">
        <v>0</v>
      </c>
      <c r="C44" s="60">
        <v>0</v>
      </c>
      <c r="D44" s="66">
        <v>0</v>
      </c>
      <c r="E44" s="66">
        <v>0</v>
      </c>
      <c r="F44" s="57" t="e">
        <f t="shared" si="1"/>
        <v>#DIV/0!</v>
      </c>
      <c r="G44" s="57" t="e">
        <f t="shared" si="2"/>
        <v>#DIV/0!</v>
      </c>
    </row>
    <row r="45" spans="1:7" s="3" customFormat="1" ht="30" customHeight="1" thickBot="1">
      <c r="A45" s="62" t="s">
        <v>81</v>
      </c>
      <c r="B45" s="60">
        <v>0</v>
      </c>
      <c r="C45" s="60">
        <v>0</v>
      </c>
      <c r="D45" s="66">
        <v>0</v>
      </c>
      <c r="E45" s="66">
        <v>0</v>
      </c>
      <c r="F45" s="57" t="e">
        <f t="shared" si="1"/>
        <v>#DIV/0!</v>
      </c>
      <c r="G45" s="57" t="e">
        <f t="shared" si="2"/>
        <v>#DIV/0!</v>
      </c>
    </row>
    <row r="46" spans="1:7" s="3" customFormat="1" ht="30" customHeight="1" thickBot="1">
      <c r="A46" s="62" t="s">
        <v>82</v>
      </c>
      <c r="B46" s="60">
        <v>0</v>
      </c>
      <c r="C46" s="60">
        <v>0</v>
      </c>
      <c r="D46" s="66">
        <v>0</v>
      </c>
      <c r="E46" s="66">
        <v>0</v>
      </c>
      <c r="F46" s="57" t="e">
        <f t="shared" si="1"/>
        <v>#DIV/0!</v>
      </c>
      <c r="G46" s="57" t="e">
        <f t="shared" si="2"/>
        <v>#DIV/0!</v>
      </c>
    </row>
    <row r="47" spans="1:7" s="3" customFormat="1" ht="30" customHeight="1" thickBot="1">
      <c r="A47" s="59" t="s">
        <v>83</v>
      </c>
      <c r="B47" s="60">
        <v>0</v>
      </c>
      <c r="C47" s="60">
        <v>0</v>
      </c>
      <c r="D47" s="66">
        <v>0</v>
      </c>
      <c r="E47" s="66">
        <v>0</v>
      </c>
      <c r="F47" s="57" t="e">
        <f t="shared" si="1"/>
        <v>#DIV/0!</v>
      </c>
      <c r="G47" s="57" t="e">
        <f t="shared" si="2"/>
        <v>#DIV/0!</v>
      </c>
    </row>
    <row r="48" spans="1:7" ht="30" customHeight="1" thickBot="1">
      <c r="A48" s="62" t="s">
        <v>84</v>
      </c>
      <c r="B48" s="60">
        <v>0</v>
      </c>
      <c r="C48" s="60">
        <v>0</v>
      </c>
      <c r="D48" s="66">
        <v>0</v>
      </c>
      <c r="E48" s="66">
        <v>0</v>
      </c>
      <c r="F48" s="57" t="e">
        <f t="shared" si="1"/>
        <v>#DIV/0!</v>
      </c>
      <c r="G48" s="57" t="e">
        <f t="shared" si="2"/>
        <v>#DIV/0!</v>
      </c>
    </row>
    <row r="49" spans="1:7" s="3" customFormat="1" ht="30" customHeight="1" thickBot="1">
      <c r="A49" s="62" t="s">
        <v>85</v>
      </c>
      <c r="B49" s="60">
        <v>0</v>
      </c>
      <c r="C49" s="60">
        <v>0</v>
      </c>
      <c r="D49" s="66">
        <v>0</v>
      </c>
      <c r="E49" s="66">
        <v>0</v>
      </c>
      <c r="F49" s="57" t="e">
        <f t="shared" si="1"/>
        <v>#DIV/0!</v>
      </c>
      <c r="G49" s="57" t="e">
        <f t="shared" si="2"/>
        <v>#DIV/0!</v>
      </c>
    </row>
    <row r="50" spans="1:7" s="3" customFormat="1" ht="30" customHeight="1" thickBot="1">
      <c r="A50" s="62" t="s">
        <v>86</v>
      </c>
      <c r="B50" s="60">
        <v>0</v>
      </c>
      <c r="C50" s="60">
        <v>0</v>
      </c>
      <c r="D50" s="66">
        <v>0</v>
      </c>
      <c r="E50" s="66">
        <v>0</v>
      </c>
      <c r="F50" s="57" t="e">
        <f t="shared" si="1"/>
        <v>#DIV/0!</v>
      </c>
      <c r="G50" s="57" t="e">
        <f t="shared" si="2"/>
        <v>#DIV/0!</v>
      </c>
    </row>
    <row r="51" spans="1:7" s="3" customFormat="1" ht="30" customHeight="1" thickBot="1">
      <c r="A51" s="62" t="s">
        <v>87</v>
      </c>
      <c r="B51" s="60">
        <v>0</v>
      </c>
      <c r="C51" s="60">
        <v>0</v>
      </c>
      <c r="D51" s="66">
        <v>0</v>
      </c>
      <c r="E51" s="66">
        <v>0</v>
      </c>
      <c r="F51" s="57" t="e">
        <f t="shared" si="1"/>
        <v>#DIV/0!</v>
      </c>
      <c r="G51" s="57" t="e">
        <f t="shared" si="2"/>
        <v>#DIV/0!</v>
      </c>
    </row>
    <row r="52" spans="1:7" s="3" customFormat="1" ht="30" customHeight="1" thickBot="1">
      <c r="A52" s="62" t="s">
        <v>88</v>
      </c>
      <c r="B52" s="60">
        <v>0</v>
      </c>
      <c r="C52" s="60">
        <v>0</v>
      </c>
      <c r="D52" s="66">
        <v>0</v>
      </c>
      <c r="E52" s="66">
        <v>0</v>
      </c>
      <c r="F52" s="57" t="e">
        <f t="shared" si="1"/>
        <v>#DIV/0!</v>
      </c>
      <c r="G52" s="57" t="e">
        <f t="shared" si="2"/>
        <v>#DIV/0!</v>
      </c>
    </row>
    <row r="53" spans="1:7" s="3" customFormat="1" ht="30" customHeight="1" thickBot="1">
      <c r="A53" s="62" t="s">
        <v>89</v>
      </c>
      <c r="B53" s="60">
        <v>0</v>
      </c>
      <c r="C53" s="60">
        <v>0</v>
      </c>
      <c r="D53" s="66">
        <v>0</v>
      </c>
      <c r="E53" s="66">
        <v>0</v>
      </c>
      <c r="F53" s="57" t="e">
        <f t="shared" si="1"/>
        <v>#DIV/0!</v>
      </c>
      <c r="G53" s="57" t="e">
        <f t="shared" si="2"/>
        <v>#DIV/0!</v>
      </c>
    </row>
    <row r="54" spans="1:7" s="3" customFormat="1" ht="30" customHeight="1" thickBot="1">
      <c r="A54" s="62" t="s">
        <v>90</v>
      </c>
      <c r="B54" s="60">
        <v>0</v>
      </c>
      <c r="C54" s="60">
        <v>0</v>
      </c>
      <c r="D54" s="66">
        <v>0</v>
      </c>
      <c r="E54" s="66">
        <v>0</v>
      </c>
      <c r="F54" s="57" t="e">
        <f t="shared" si="1"/>
        <v>#DIV/0!</v>
      </c>
      <c r="G54" s="57" t="e">
        <f t="shared" si="2"/>
        <v>#DIV/0!</v>
      </c>
    </row>
    <row r="55" spans="1:7" s="3" customFormat="1" ht="30" customHeight="1" thickBot="1">
      <c r="A55" s="62" t="s">
        <v>91</v>
      </c>
      <c r="B55" s="60">
        <v>0</v>
      </c>
      <c r="C55" s="60">
        <v>0</v>
      </c>
      <c r="D55" s="66">
        <v>0</v>
      </c>
      <c r="E55" s="66">
        <v>0</v>
      </c>
      <c r="F55" s="57" t="e">
        <f t="shared" si="1"/>
        <v>#DIV/0!</v>
      </c>
      <c r="G55" s="57" t="e">
        <f t="shared" si="2"/>
        <v>#DIV/0!</v>
      </c>
    </row>
    <row r="56" spans="1:7" s="3" customFormat="1" ht="30" customHeight="1" thickBot="1">
      <c r="A56" s="62" t="s">
        <v>92</v>
      </c>
      <c r="B56" s="60">
        <v>0</v>
      </c>
      <c r="C56" s="60">
        <v>0</v>
      </c>
      <c r="D56" s="66">
        <v>0</v>
      </c>
      <c r="E56" s="66">
        <v>0</v>
      </c>
      <c r="F56" s="57" t="e">
        <f t="shared" si="1"/>
        <v>#DIV/0!</v>
      </c>
      <c r="G56" s="57" t="e">
        <f t="shared" si="2"/>
        <v>#DIV/0!</v>
      </c>
    </row>
    <row r="57" spans="1:7" s="3" customFormat="1" ht="30" customHeight="1">
      <c r="A57" s="11"/>
      <c r="B57" s="11"/>
      <c r="C57" s="11"/>
      <c r="D57" s="11"/>
      <c r="E57" s="11"/>
      <c r="F57" s="58"/>
      <c r="G57" s="58"/>
    </row>
    <row r="58" spans="1:7" ht="30" customHeight="1">
      <c r="F58" s="11"/>
      <c r="G58" s="11"/>
    </row>
  </sheetData>
  <mergeCells count="6">
    <mergeCell ref="A6:G6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F10:G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L18" sqref="L18"/>
    </sheetView>
  </sheetViews>
  <sheetFormatPr defaultRowHeight="14.4"/>
  <cols>
    <col min="1" max="1" width="12.77734375" style="24" customWidth="1"/>
    <col min="2" max="2" width="51.88671875" style="24" customWidth="1"/>
    <col min="3" max="6" width="14.77734375" style="24" customWidth="1"/>
    <col min="7" max="9" width="8.5546875" style="24" bestFit="1" customWidth="1"/>
    <col min="10" max="10" width="8.88671875" style="24" customWidth="1"/>
    <col min="11" max="16384" width="8.88671875" style="24"/>
  </cols>
  <sheetData>
    <row r="1" spans="1:10" ht="15.6" customHeight="1" thickBot="1">
      <c r="A1" s="243" t="s">
        <v>151</v>
      </c>
      <c r="B1" s="246"/>
      <c r="C1" s="246"/>
      <c r="D1" s="246"/>
      <c r="E1" s="246"/>
      <c r="F1" s="246"/>
      <c r="G1" s="246"/>
      <c r="H1" s="246"/>
      <c r="I1" s="148"/>
    </row>
    <row r="2" spans="1:10" ht="18" customHeight="1" thickBot="1">
      <c r="A2" s="243" t="s">
        <v>220</v>
      </c>
      <c r="B2" s="239"/>
      <c r="C2" s="239"/>
      <c r="D2" s="239"/>
      <c r="E2" s="239"/>
      <c r="F2" s="239"/>
      <c r="G2" s="239"/>
      <c r="H2" s="239"/>
      <c r="I2" s="149"/>
    </row>
    <row r="3" spans="1:10" ht="15.75" customHeight="1" thickBot="1">
      <c r="A3" s="243" t="s">
        <v>16</v>
      </c>
      <c r="B3" s="246"/>
      <c r="C3" s="246"/>
      <c r="D3" s="246"/>
      <c r="E3" s="246"/>
      <c r="F3" s="246"/>
      <c r="G3" s="246"/>
      <c r="H3" s="246"/>
      <c r="I3" s="148"/>
    </row>
    <row r="4" spans="1:10" ht="16.2" thickBot="1">
      <c r="A4" s="257"/>
      <c r="B4" s="262"/>
      <c r="C4" s="262"/>
      <c r="D4" s="262"/>
      <c r="E4" s="262"/>
      <c r="F4" s="262"/>
      <c r="G4" s="262"/>
      <c r="H4" s="263"/>
      <c r="I4" s="149"/>
    </row>
    <row r="5" spans="1:10" ht="18" customHeight="1" thickBot="1">
      <c r="A5" s="243" t="s">
        <v>180</v>
      </c>
      <c r="B5" s="246"/>
      <c r="C5" s="246"/>
      <c r="D5" s="246"/>
      <c r="E5" s="246"/>
      <c r="F5" s="246"/>
      <c r="G5" s="246"/>
      <c r="H5" s="246"/>
      <c r="I5" s="148"/>
    </row>
    <row r="6" spans="1:10" ht="16.2" thickBot="1">
      <c r="A6" s="257"/>
      <c r="B6" s="258"/>
      <c r="C6" s="258"/>
      <c r="D6" s="258"/>
      <c r="E6" s="258"/>
      <c r="F6" s="258"/>
      <c r="G6" s="258"/>
      <c r="H6" s="259"/>
      <c r="I6" s="149"/>
    </row>
    <row r="7" spans="1:10" ht="15" thickBot="1">
      <c r="A7" s="260">
        <v>1</v>
      </c>
      <c r="B7" s="261"/>
      <c r="C7" s="48">
        <v>2</v>
      </c>
      <c r="D7" s="48">
        <v>3</v>
      </c>
      <c r="E7" s="48">
        <v>4</v>
      </c>
      <c r="F7" s="48">
        <v>5</v>
      </c>
      <c r="G7" s="48" t="s">
        <v>177</v>
      </c>
      <c r="H7" s="48" t="s">
        <v>178</v>
      </c>
      <c r="I7"/>
    </row>
    <row r="8" spans="1:10" ht="28.2" thickBot="1">
      <c r="A8" s="130" t="s">
        <v>184</v>
      </c>
      <c r="B8" s="131" t="s">
        <v>24</v>
      </c>
      <c r="C8" s="131" t="s">
        <v>169</v>
      </c>
      <c r="D8" s="131" t="s">
        <v>218</v>
      </c>
      <c r="E8" s="131" t="s">
        <v>168</v>
      </c>
      <c r="F8" s="131" t="s">
        <v>219</v>
      </c>
      <c r="G8" s="131" t="s">
        <v>176</v>
      </c>
      <c r="H8" s="131" t="s">
        <v>176</v>
      </c>
      <c r="I8" s="45"/>
      <c r="J8" s="45"/>
    </row>
    <row r="9" spans="1:10" ht="15" thickBot="1">
      <c r="A9" s="76"/>
      <c r="B9" s="34" t="s">
        <v>45</v>
      </c>
      <c r="C9" s="35">
        <v>0</v>
      </c>
      <c r="D9" s="35">
        <v>0</v>
      </c>
      <c r="E9" s="36">
        <v>0</v>
      </c>
      <c r="F9" s="36">
        <v>0</v>
      </c>
      <c r="G9" s="36">
        <v>0</v>
      </c>
      <c r="H9" s="49" t="e">
        <f t="shared" ref="H9:H24" si="0">E9/C9*100</f>
        <v>#DIV/0!</v>
      </c>
      <c r="I9" s="45"/>
      <c r="J9" s="45"/>
    </row>
    <row r="10" spans="1:10" ht="15" thickBot="1">
      <c r="A10" s="76" t="s">
        <v>32</v>
      </c>
      <c r="B10" s="37" t="s">
        <v>33</v>
      </c>
      <c r="C10" s="35">
        <v>0</v>
      </c>
      <c r="D10" s="35">
        <v>0</v>
      </c>
      <c r="E10" s="36">
        <v>0</v>
      </c>
      <c r="F10" s="36">
        <v>0</v>
      </c>
      <c r="G10" s="36">
        <v>0</v>
      </c>
      <c r="H10" s="49" t="e">
        <f t="shared" si="0"/>
        <v>#DIV/0!</v>
      </c>
      <c r="I10" s="45"/>
      <c r="J10" s="45"/>
    </row>
    <row r="11" spans="1:10" ht="15" thickBot="1">
      <c r="A11" s="132"/>
      <c r="B11" s="133"/>
      <c r="C11" s="134"/>
      <c r="D11" s="134"/>
      <c r="E11" s="135"/>
      <c r="F11" s="135"/>
      <c r="G11" s="135"/>
      <c r="H11" s="135"/>
      <c r="I11" s="45"/>
      <c r="J11" s="45"/>
    </row>
    <row r="12" spans="1:10" ht="15" thickBot="1">
      <c r="A12" s="76"/>
      <c r="B12" s="34" t="s">
        <v>18</v>
      </c>
      <c r="C12" s="35">
        <v>0</v>
      </c>
      <c r="D12" s="35">
        <v>0</v>
      </c>
      <c r="E12" s="36">
        <v>0</v>
      </c>
      <c r="F12" s="36">
        <v>0</v>
      </c>
      <c r="G12" s="36">
        <v>0</v>
      </c>
      <c r="H12" s="49" t="e">
        <f t="shared" si="0"/>
        <v>#DIV/0!</v>
      </c>
      <c r="I12" s="45"/>
      <c r="J12" s="45"/>
    </row>
    <row r="13" spans="1:10" ht="15" thickBot="1">
      <c r="A13" s="72" t="s">
        <v>43</v>
      </c>
      <c r="B13" s="42" t="s">
        <v>44</v>
      </c>
      <c r="C13" s="35">
        <v>0</v>
      </c>
      <c r="D13" s="35">
        <v>0</v>
      </c>
      <c r="E13" s="36">
        <v>0</v>
      </c>
      <c r="F13" s="36">
        <v>0</v>
      </c>
      <c r="G13" s="36">
        <v>0</v>
      </c>
      <c r="H13" s="49" t="e">
        <f t="shared" si="0"/>
        <v>#DIV/0!</v>
      </c>
      <c r="I13" s="45"/>
      <c r="J13" s="45"/>
    </row>
    <row r="14" spans="1:10" ht="15" thickBot="1">
      <c r="A14" s="136"/>
      <c r="B14" s="137"/>
      <c r="C14" s="134"/>
      <c r="D14" s="134"/>
      <c r="E14" s="135"/>
      <c r="F14" s="135"/>
      <c r="G14" s="135"/>
      <c r="H14" s="135"/>
      <c r="I14" s="45"/>
      <c r="J14" s="45"/>
    </row>
    <row r="15" spans="1:10" ht="15" thickBot="1">
      <c r="A15" s="138"/>
      <c r="B15" s="139" t="s">
        <v>14</v>
      </c>
      <c r="C15" s="35">
        <v>0</v>
      </c>
      <c r="D15" s="35">
        <v>0</v>
      </c>
      <c r="E15" s="36">
        <v>0</v>
      </c>
      <c r="F15" s="36">
        <v>0</v>
      </c>
      <c r="G15" s="36">
        <v>0</v>
      </c>
      <c r="H15" s="49" t="e">
        <f t="shared" si="0"/>
        <v>#DIV/0!</v>
      </c>
      <c r="I15" s="45"/>
      <c r="J15" s="45"/>
    </row>
    <row r="16" spans="1:10" ht="15" thickBot="1">
      <c r="A16" s="76"/>
      <c r="B16" s="140" t="s">
        <v>19</v>
      </c>
      <c r="C16" s="35">
        <v>0</v>
      </c>
      <c r="D16" s="35">
        <v>0</v>
      </c>
      <c r="E16" s="36">
        <v>0</v>
      </c>
      <c r="F16" s="36">
        <v>0</v>
      </c>
      <c r="G16" s="36">
        <v>0</v>
      </c>
      <c r="H16" s="49" t="e">
        <f t="shared" si="0"/>
        <v>#DIV/0!</v>
      </c>
      <c r="I16" s="45"/>
      <c r="J16" s="45"/>
    </row>
    <row r="17" spans="1:11" ht="15" thickBot="1">
      <c r="A17" s="72" t="s">
        <v>36</v>
      </c>
      <c r="B17" s="39" t="s">
        <v>8</v>
      </c>
      <c r="C17" s="35">
        <v>0</v>
      </c>
      <c r="D17" s="35">
        <v>0</v>
      </c>
      <c r="E17" s="36">
        <v>0</v>
      </c>
      <c r="F17" s="36">
        <v>0</v>
      </c>
      <c r="G17" s="36">
        <v>0</v>
      </c>
      <c r="H17" s="49" t="e">
        <f t="shared" si="0"/>
        <v>#DIV/0!</v>
      </c>
      <c r="I17" s="45"/>
      <c r="J17" s="45"/>
    </row>
    <row r="18" spans="1:11" ht="15" thickBot="1">
      <c r="A18" s="76" t="s">
        <v>32</v>
      </c>
      <c r="B18" s="37" t="s">
        <v>33</v>
      </c>
      <c r="C18" s="35">
        <v>0</v>
      </c>
      <c r="D18" s="35">
        <v>0</v>
      </c>
      <c r="E18" s="36">
        <v>0</v>
      </c>
      <c r="F18" s="36">
        <v>0</v>
      </c>
      <c r="G18" s="36">
        <v>0</v>
      </c>
      <c r="H18" s="49" t="e">
        <f t="shared" si="0"/>
        <v>#DIV/0!</v>
      </c>
      <c r="I18" s="45"/>
      <c r="J18" s="45"/>
    </row>
    <row r="19" spans="1:11" ht="15" thickBot="1">
      <c r="A19" s="72" t="s">
        <v>39</v>
      </c>
      <c r="B19" s="39" t="s">
        <v>40</v>
      </c>
      <c r="C19" s="35">
        <v>0</v>
      </c>
      <c r="D19" s="35">
        <v>0</v>
      </c>
      <c r="E19" s="36">
        <v>0</v>
      </c>
      <c r="F19" s="36">
        <v>0</v>
      </c>
      <c r="G19" s="36">
        <v>0</v>
      </c>
      <c r="H19" s="49" t="e">
        <f t="shared" si="0"/>
        <v>#DIV/0!</v>
      </c>
      <c r="I19" s="45"/>
      <c r="J19" s="45"/>
    </row>
    <row r="20" spans="1:11" ht="15" thickBot="1">
      <c r="A20" s="72" t="s">
        <v>29</v>
      </c>
      <c r="B20" s="42" t="s">
        <v>30</v>
      </c>
      <c r="C20" s="35">
        <v>0</v>
      </c>
      <c r="D20" s="35">
        <v>0</v>
      </c>
      <c r="E20" s="36">
        <v>0</v>
      </c>
      <c r="F20" s="36">
        <v>0</v>
      </c>
      <c r="G20" s="36">
        <v>0</v>
      </c>
      <c r="H20" s="49" t="e">
        <f t="shared" si="0"/>
        <v>#DIV/0!</v>
      </c>
      <c r="I20" s="45"/>
      <c r="J20" s="45"/>
    </row>
    <row r="21" spans="1:11" ht="15" thickBot="1">
      <c r="A21" s="72" t="s">
        <v>37</v>
      </c>
      <c r="B21" s="39" t="s">
        <v>38</v>
      </c>
      <c r="C21" s="35">
        <v>0</v>
      </c>
      <c r="D21" s="35">
        <v>0</v>
      </c>
      <c r="E21" s="36">
        <v>0</v>
      </c>
      <c r="F21" s="36">
        <v>0</v>
      </c>
      <c r="G21" s="36">
        <v>0</v>
      </c>
      <c r="H21" s="49" t="e">
        <f t="shared" si="0"/>
        <v>#DIV/0!</v>
      </c>
      <c r="I21" s="45"/>
      <c r="J21" s="45"/>
    </row>
    <row r="22" spans="1:11" ht="15" thickBot="1">
      <c r="A22" s="72" t="s">
        <v>25</v>
      </c>
      <c r="B22" s="39" t="s">
        <v>209</v>
      </c>
      <c r="C22" s="35">
        <v>0</v>
      </c>
      <c r="D22" s="35">
        <v>0</v>
      </c>
      <c r="E22" s="36">
        <v>0</v>
      </c>
      <c r="F22" s="36">
        <v>0</v>
      </c>
      <c r="G22" s="36">
        <v>0</v>
      </c>
      <c r="H22" s="49" t="e">
        <f t="shared" si="0"/>
        <v>#DIV/0!</v>
      </c>
      <c r="I22" s="45"/>
      <c r="J22" s="45"/>
    </row>
    <row r="23" spans="1:11" s="3" customFormat="1" ht="15" thickBot="1">
      <c r="A23" s="72" t="s">
        <v>27</v>
      </c>
      <c r="B23" s="39" t="s">
        <v>28</v>
      </c>
      <c r="C23" s="35">
        <v>0</v>
      </c>
      <c r="D23" s="35">
        <v>0</v>
      </c>
      <c r="E23" s="36">
        <v>0</v>
      </c>
      <c r="F23" s="36">
        <v>0</v>
      </c>
      <c r="G23" s="36">
        <v>0</v>
      </c>
      <c r="H23" s="49" t="e">
        <f t="shared" si="0"/>
        <v>#DIV/0!</v>
      </c>
      <c r="I23" s="45"/>
    </row>
    <row r="24" spans="1:11" ht="15" thickBot="1">
      <c r="A24" s="76" t="s">
        <v>34</v>
      </c>
      <c r="B24" s="37" t="s">
        <v>210</v>
      </c>
      <c r="C24" s="35">
        <v>0</v>
      </c>
      <c r="D24" s="35">
        <v>0</v>
      </c>
      <c r="E24" s="36">
        <v>0</v>
      </c>
      <c r="F24" s="36">
        <v>0</v>
      </c>
      <c r="G24" s="36">
        <v>0</v>
      </c>
      <c r="H24" s="49" t="e">
        <f t="shared" si="0"/>
        <v>#DIV/0!</v>
      </c>
      <c r="I24" s="45"/>
      <c r="J24" s="45"/>
      <c r="K24" s="45"/>
    </row>
    <row r="25" spans="1:11" ht="30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30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</row>
    <row r="91" spans="1:1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1:1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</row>
    <row r="95" spans="1:1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</row>
    <row r="96" spans="1:1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</row>
    <row r="97" spans="1:1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</row>
    <row r="98" spans="1:1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</row>
    <row r="99" spans="1:1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</row>
    <row r="100" spans="1:1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</row>
    <row r="101" spans="1:1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</row>
    <row r="102" spans="1:1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</row>
    <row r="103" spans="1:1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</row>
    <row r="104" spans="1:1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</row>
    <row r="105" spans="1:1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</row>
    <row r="106" spans="1:1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</row>
    <row r="107" spans="1:1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</row>
    <row r="108" spans="1:1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1:11">
      <c r="A109" s="45"/>
      <c r="B109" s="45"/>
      <c r="C109" s="45"/>
      <c r="D109" s="45"/>
      <c r="E109" s="45"/>
      <c r="F109" s="45"/>
      <c r="G109" s="45"/>
      <c r="H109" s="45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6:H6"/>
    <mergeCell ref="A7:B7"/>
    <mergeCell ref="A1:H1"/>
    <mergeCell ref="A2:H2"/>
    <mergeCell ref="A3:H3"/>
    <mergeCell ref="A5:H5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9:H116 I8:I23 I24:J1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J17" sqref="J17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8" width="15.33203125" customWidth="1"/>
    <col min="9" max="10" width="8.5546875" bestFit="1" customWidth="1"/>
  </cols>
  <sheetData>
    <row r="1" spans="1:10" ht="15.6" thickBot="1">
      <c r="A1" s="265" t="s">
        <v>151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10" ht="18" customHeight="1" thickBot="1">
      <c r="A2" s="265" t="s">
        <v>220</v>
      </c>
      <c r="B2" s="266"/>
      <c r="C2" s="266"/>
      <c r="D2" s="266"/>
      <c r="E2" s="266"/>
      <c r="F2" s="266"/>
      <c r="G2" s="266"/>
      <c r="H2" s="268"/>
      <c r="I2" s="268"/>
      <c r="J2" s="269"/>
    </row>
    <row r="3" spans="1:10" ht="15.75" customHeight="1" thickBot="1">
      <c r="A3" s="265" t="s">
        <v>16</v>
      </c>
      <c r="B3" s="266"/>
      <c r="C3" s="266"/>
      <c r="D3" s="266"/>
      <c r="E3" s="266"/>
      <c r="F3" s="266"/>
      <c r="G3" s="266"/>
      <c r="H3" s="266"/>
      <c r="I3" s="266"/>
      <c r="J3" s="267"/>
    </row>
    <row r="4" spans="1:10" ht="16.2" thickBot="1">
      <c r="A4" s="270"/>
      <c r="B4" s="271"/>
      <c r="C4" s="271"/>
      <c r="D4" s="271"/>
      <c r="E4" s="271"/>
      <c r="F4" s="271"/>
      <c r="G4" s="271"/>
      <c r="H4" s="271"/>
      <c r="I4" s="271"/>
      <c r="J4" s="272"/>
    </row>
    <row r="5" spans="1:10" ht="18" customHeight="1" thickBot="1">
      <c r="A5" s="265" t="s">
        <v>179</v>
      </c>
      <c r="B5" s="266"/>
      <c r="C5" s="266"/>
      <c r="D5" s="266"/>
      <c r="E5" s="266"/>
      <c r="F5" s="266"/>
      <c r="G5" s="266"/>
      <c r="H5" s="266"/>
      <c r="I5" s="266"/>
      <c r="J5" s="267"/>
    </row>
    <row r="6" spans="1:10" ht="16.2" thickBot="1">
      <c r="A6" s="273"/>
      <c r="B6" s="274"/>
      <c r="C6" s="274"/>
      <c r="D6" s="274"/>
      <c r="E6" s="274"/>
      <c r="F6" s="274"/>
      <c r="G6" s="274"/>
      <c r="H6" s="274"/>
      <c r="I6" s="274"/>
      <c r="J6" s="275"/>
    </row>
    <row r="7" spans="1:10" ht="15" thickBot="1">
      <c r="A7" s="264">
        <v>1</v>
      </c>
      <c r="B7" s="261"/>
      <c r="C7" s="261"/>
      <c r="D7" s="261"/>
      <c r="E7" s="48">
        <v>2</v>
      </c>
      <c r="F7" s="48">
        <v>3</v>
      </c>
      <c r="G7" s="48">
        <v>4</v>
      </c>
      <c r="H7" s="48">
        <v>5</v>
      </c>
      <c r="I7" s="48" t="s">
        <v>177</v>
      </c>
      <c r="J7" s="48" t="s">
        <v>178</v>
      </c>
    </row>
    <row r="8" spans="1:10" ht="30" customHeight="1" thickBot="1">
      <c r="A8" s="51" t="s">
        <v>5</v>
      </c>
      <c r="B8" s="51" t="s">
        <v>6</v>
      </c>
      <c r="C8" s="51" t="s">
        <v>7</v>
      </c>
      <c r="D8" s="51" t="s">
        <v>24</v>
      </c>
      <c r="E8" s="52" t="s">
        <v>169</v>
      </c>
      <c r="F8" s="52" t="s">
        <v>218</v>
      </c>
      <c r="G8" s="52" t="s">
        <v>168</v>
      </c>
      <c r="H8" s="52" t="s">
        <v>219</v>
      </c>
      <c r="I8" s="52" t="s">
        <v>176</v>
      </c>
      <c r="J8" s="52" t="s">
        <v>176</v>
      </c>
    </row>
    <row r="9" spans="1:10" ht="30" customHeight="1" thickBot="1">
      <c r="A9" s="34">
        <v>8</v>
      </c>
      <c r="B9" s="34"/>
      <c r="C9" s="34"/>
      <c r="D9" s="34" t="s">
        <v>13</v>
      </c>
      <c r="E9" s="35">
        <v>0</v>
      </c>
      <c r="F9" s="35">
        <v>0</v>
      </c>
      <c r="G9" s="36">
        <v>0</v>
      </c>
      <c r="H9" s="36">
        <v>0</v>
      </c>
      <c r="I9" s="49">
        <v>0</v>
      </c>
      <c r="J9" s="49">
        <v>0</v>
      </c>
    </row>
    <row r="10" spans="1:10" ht="30" customHeight="1" thickBot="1">
      <c r="A10" s="37"/>
      <c r="B10" s="37">
        <v>81</v>
      </c>
      <c r="C10" s="37"/>
      <c r="D10" s="37" t="s">
        <v>45</v>
      </c>
      <c r="E10" s="35">
        <v>0</v>
      </c>
      <c r="F10" s="35">
        <v>0</v>
      </c>
      <c r="G10" s="36">
        <v>0</v>
      </c>
      <c r="H10" s="36">
        <v>0</v>
      </c>
      <c r="I10" s="49">
        <v>0</v>
      </c>
      <c r="J10" s="49">
        <v>0</v>
      </c>
    </row>
    <row r="11" spans="1:10" ht="15" thickBot="1">
      <c r="A11" s="141"/>
      <c r="B11" s="142"/>
      <c r="C11" s="143"/>
      <c r="D11" s="143"/>
      <c r="E11" s="144"/>
      <c r="F11" s="144"/>
      <c r="G11" s="84"/>
      <c r="H11" s="84"/>
      <c r="I11" s="84"/>
      <c r="J11" s="84"/>
    </row>
    <row r="12" spans="1:10" ht="30" customHeight="1" thickBot="1">
      <c r="A12" s="34"/>
      <c r="B12" s="37">
        <v>84</v>
      </c>
      <c r="C12" s="37"/>
      <c r="D12" s="37" t="s">
        <v>18</v>
      </c>
      <c r="E12" s="35">
        <v>0</v>
      </c>
      <c r="F12" s="35">
        <v>0</v>
      </c>
      <c r="G12" s="36">
        <v>0</v>
      </c>
      <c r="H12" s="36">
        <v>0</v>
      </c>
      <c r="I12" s="49">
        <v>0</v>
      </c>
      <c r="J12" s="49">
        <v>0</v>
      </c>
    </row>
    <row r="13" spans="1:10" ht="15" thickBot="1">
      <c r="A13" s="145"/>
      <c r="B13" s="145"/>
      <c r="C13" s="145"/>
      <c r="D13" s="146"/>
      <c r="E13" s="144"/>
      <c r="F13" s="144"/>
      <c r="G13" s="84"/>
      <c r="H13" s="84"/>
      <c r="I13" s="84"/>
      <c r="J13" s="84"/>
    </row>
    <row r="14" spans="1:10" ht="30" customHeight="1" thickBot="1">
      <c r="A14" s="147">
        <v>5</v>
      </c>
      <c r="B14" s="147"/>
      <c r="C14" s="147"/>
      <c r="D14" s="139" t="s">
        <v>14</v>
      </c>
      <c r="E14" s="35">
        <v>0</v>
      </c>
      <c r="F14" s="35">
        <v>0</v>
      </c>
      <c r="G14" s="36">
        <v>0</v>
      </c>
      <c r="H14" s="36">
        <v>0</v>
      </c>
      <c r="I14" s="49">
        <v>0</v>
      </c>
      <c r="J14" s="49">
        <v>0</v>
      </c>
    </row>
    <row r="15" spans="1:10" ht="30" customHeight="1" thickBot="1">
      <c r="A15" s="37"/>
      <c r="B15" s="37">
        <v>54</v>
      </c>
      <c r="C15" s="37"/>
      <c r="D15" s="140" t="s">
        <v>19</v>
      </c>
      <c r="E15" s="35">
        <v>0</v>
      </c>
      <c r="F15" s="35">
        <v>0</v>
      </c>
      <c r="G15" s="36">
        <v>0</v>
      </c>
      <c r="H15" s="36">
        <v>0</v>
      </c>
      <c r="I15" s="49">
        <v>0</v>
      </c>
      <c r="J15" s="49">
        <v>0</v>
      </c>
    </row>
    <row r="16" spans="1:10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7">
    <mergeCell ref="A7:D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8"/>
  <sheetViews>
    <sheetView tabSelected="1" workbookViewId="0">
      <selection activeCell="B14" sqref="B14"/>
    </sheetView>
  </sheetViews>
  <sheetFormatPr defaultRowHeight="14.4"/>
  <cols>
    <col min="1" max="1" width="19.109375" customWidth="1"/>
    <col min="2" max="2" width="57.44140625" customWidth="1"/>
    <col min="3" max="3" width="13.33203125" customWidth="1"/>
    <col min="4" max="4" width="13.33203125" bestFit="1" customWidth="1"/>
    <col min="5" max="6" width="13.33203125" customWidth="1"/>
    <col min="7" max="7" width="10.44140625" customWidth="1"/>
    <col min="8" max="8" width="10.44140625" bestFit="1" customWidth="1"/>
    <col min="9" max="9" width="22.109375" customWidth="1"/>
    <col min="10" max="10" width="19" customWidth="1"/>
  </cols>
  <sheetData>
    <row r="1" spans="1:10" ht="18.600000000000001" thickBot="1">
      <c r="A1" s="292" t="s">
        <v>151</v>
      </c>
      <c r="B1" s="293"/>
      <c r="C1" s="293"/>
      <c r="D1" s="293"/>
      <c r="E1" s="293"/>
      <c r="F1" s="294"/>
      <c r="G1" s="294"/>
      <c r="H1" s="294"/>
      <c r="I1" s="2"/>
      <c r="J1" s="2"/>
    </row>
    <row r="2" spans="1:10" ht="17.399999999999999" customHeight="1" thickBot="1">
      <c r="A2" s="292" t="s">
        <v>220</v>
      </c>
      <c r="B2" s="293"/>
      <c r="C2" s="293"/>
      <c r="D2" s="293"/>
      <c r="E2" s="293"/>
      <c r="F2" s="295"/>
      <c r="G2" s="295"/>
      <c r="H2" s="295"/>
      <c r="I2" s="1"/>
    </row>
    <row r="3" spans="1:10" ht="18" customHeight="1" thickBot="1">
      <c r="A3" s="292" t="s">
        <v>15</v>
      </c>
      <c r="B3" s="294"/>
      <c r="C3" s="294"/>
      <c r="D3" s="294"/>
      <c r="E3" s="294"/>
      <c r="F3" s="294"/>
      <c r="G3" s="294"/>
      <c r="H3" s="294"/>
      <c r="I3" s="2"/>
      <c r="J3" s="2"/>
    </row>
    <row r="4" spans="1:10" ht="15" thickBot="1">
      <c r="A4" s="300">
        <v>1</v>
      </c>
      <c r="B4" s="301"/>
      <c r="C4" s="88">
        <v>2</v>
      </c>
      <c r="D4" s="88">
        <v>3</v>
      </c>
      <c r="E4" s="88">
        <v>4</v>
      </c>
      <c r="F4" s="88">
        <v>5</v>
      </c>
      <c r="G4" s="88" t="s">
        <v>177</v>
      </c>
      <c r="H4" s="88" t="s">
        <v>178</v>
      </c>
      <c r="I4" s="1"/>
      <c r="J4" s="1"/>
    </row>
    <row r="5" spans="1:10" ht="31.8" thickBot="1">
      <c r="A5" s="298"/>
      <c r="B5" s="299"/>
      <c r="C5" s="89" t="s">
        <v>169</v>
      </c>
      <c r="D5" s="89" t="s">
        <v>218</v>
      </c>
      <c r="E5" s="89" t="s">
        <v>168</v>
      </c>
      <c r="F5" s="89" t="s">
        <v>219</v>
      </c>
      <c r="G5" s="89" t="s">
        <v>176</v>
      </c>
      <c r="H5" s="89" t="s">
        <v>176</v>
      </c>
    </row>
    <row r="6" spans="1:10" ht="22.8" customHeight="1" thickBot="1">
      <c r="A6" s="296" t="s">
        <v>151</v>
      </c>
      <c r="B6" s="297"/>
      <c r="C6" s="186">
        <f>SUM(C7+0)</f>
        <v>783639.19000000006</v>
      </c>
      <c r="D6" s="186">
        <v>886442.99</v>
      </c>
      <c r="E6" s="186">
        <f>F6-D6</f>
        <v>59807.719999999972</v>
      </c>
      <c r="F6" s="186">
        <f>F7+0</f>
        <v>946250.71</v>
      </c>
      <c r="G6" s="186">
        <f>F6/C6*100</f>
        <v>120.75081518064454</v>
      </c>
      <c r="H6" s="186">
        <f>F6/D6*100</f>
        <v>106.7469336070896</v>
      </c>
    </row>
    <row r="7" spans="1:10" ht="16.8" customHeight="1" thickBot="1">
      <c r="A7" s="298" t="s">
        <v>152</v>
      </c>
      <c r="B7" s="299"/>
      <c r="C7" s="89">
        <f>SUM(C8:C19)</f>
        <v>783639.19000000006</v>
      </c>
      <c r="D7" s="89">
        <v>886442.99</v>
      </c>
      <c r="E7" s="89">
        <f>F7-D7</f>
        <v>59807.719999999972</v>
      </c>
      <c r="F7" s="89">
        <f>SUM(F8:F19)</f>
        <v>946250.71</v>
      </c>
      <c r="G7" s="89">
        <f t="shared" ref="G7:G102" si="0">F7/C7*100</f>
        <v>120.75081518064454</v>
      </c>
      <c r="H7" s="89">
        <f t="shared" ref="H7:H102" si="1">F7/D7*100</f>
        <v>106.7469336070896</v>
      </c>
    </row>
    <row r="8" spans="1:10" ht="16.8" customHeight="1" thickBot="1">
      <c r="A8" s="174">
        <v>11</v>
      </c>
      <c r="B8" s="175" t="s">
        <v>153</v>
      </c>
      <c r="C8" s="176">
        <f>C46+0</f>
        <v>21155.649999999998</v>
      </c>
      <c r="D8" s="176">
        <v>34718.639999999999</v>
      </c>
      <c r="E8" s="176">
        <f>F8-D8</f>
        <v>710.51000000000204</v>
      </c>
      <c r="F8" s="176">
        <f>F46+0</f>
        <v>35429.15</v>
      </c>
      <c r="G8" s="176">
        <f t="shared" si="0"/>
        <v>167.46897400930723</v>
      </c>
      <c r="H8" s="176">
        <f t="shared" si="1"/>
        <v>102.04647993124156</v>
      </c>
    </row>
    <row r="9" spans="1:10" ht="16.2" thickBot="1">
      <c r="A9" s="174">
        <v>32</v>
      </c>
      <c r="B9" s="175" t="s">
        <v>154</v>
      </c>
      <c r="C9" s="176">
        <f>C76+0</f>
        <v>0</v>
      </c>
      <c r="D9" s="176">
        <v>2510</v>
      </c>
      <c r="E9" s="176">
        <f t="shared" ref="E9:E18" si="2">F9-D9</f>
        <v>0</v>
      </c>
      <c r="F9" s="176">
        <f>F74+0</f>
        <v>2510</v>
      </c>
      <c r="G9" s="176" t="e">
        <f t="shared" si="0"/>
        <v>#DIV/0!</v>
      </c>
      <c r="H9" s="176">
        <f t="shared" si="1"/>
        <v>100</v>
      </c>
    </row>
    <row r="10" spans="1:10" ht="16.2" thickBot="1">
      <c r="A10" s="174">
        <v>39</v>
      </c>
      <c r="B10" s="175" t="s">
        <v>198</v>
      </c>
      <c r="C10" s="176">
        <f>C82+0</f>
        <v>108.18</v>
      </c>
      <c r="D10" s="176">
        <v>278.52999999999997</v>
      </c>
      <c r="E10" s="176">
        <f t="shared" si="2"/>
        <v>0</v>
      </c>
      <c r="F10" s="176">
        <f>F75+0</f>
        <v>278.52999999999997</v>
      </c>
      <c r="G10" s="176">
        <f t="shared" ref="G10:G17" si="3">F10/C10*100</f>
        <v>257.46903309299313</v>
      </c>
      <c r="H10" s="176">
        <f t="shared" ref="H10:H17" si="4">F10/D10*100</f>
        <v>100</v>
      </c>
    </row>
    <row r="11" spans="1:10" ht="16.2" thickBot="1">
      <c r="A11" s="174">
        <v>44</v>
      </c>
      <c r="B11" s="175" t="s">
        <v>155</v>
      </c>
      <c r="C11" s="176">
        <f>C96+0</f>
        <v>62651.01</v>
      </c>
      <c r="D11" s="176">
        <f t="shared" ref="D11:H11" si="5">D96+0</f>
        <v>67373.750000000015</v>
      </c>
      <c r="E11" s="176">
        <f t="shared" si="5"/>
        <v>4201.7099999999773</v>
      </c>
      <c r="F11" s="176">
        <f t="shared" si="5"/>
        <v>71575.459999999992</v>
      </c>
      <c r="G11" s="176">
        <f t="shared" si="5"/>
        <v>114.24470251956032</v>
      </c>
      <c r="H11" s="176">
        <f t="shared" si="5"/>
        <v>106.23641997068587</v>
      </c>
    </row>
    <row r="12" spans="1:10" ht="16.2" thickBot="1">
      <c r="A12" s="174">
        <v>48</v>
      </c>
      <c r="B12" s="175" t="s">
        <v>235</v>
      </c>
      <c r="C12" s="176">
        <f>C112+0</f>
        <v>1255.18</v>
      </c>
      <c r="D12" s="176">
        <f t="shared" ref="D12:H12" si="6">D112+0</f>
        <v>3000</v>
      </c>
      <c r="E12" s="176">
        <f t="shared" si="6"/>
        <v>0</v>
      </c>
      <c r="F12" s="176">
        <f t="shared" si="6"/>
        <v>3000</v>
      </c>
      <c r="G12" s="176">
        <f t="shared" si="6"/>
        <v>239.00954444780828</v>
      </c>
      <c r="H12" s="176">
        <f t="shared" si="6"/>
        <v>100</v>
      </c>
    </row>
    <row r="13" spans="1:10" ht="16.8" customHeight="1" thickBot="1">
      <c r="A13" s="174">
        <v>49</v>
      </c>
      <c r="B13" s="175" t="s">
        <v>199</v>
      </c>
      <c r="C13" s="176">
        <f>C117+0</f>
        <v>488</v>
      </c>
      <c r="D13" s="176">
        <v>252.49</v>
      </c>
      <c r="E13" s="176">
        <f t="shared" si="2"/>
        <v>0</v>
      </c>
      <c r="F13" s="176">
        <f>F88+0</f>
        <v>252.49</v>
      </c>
      <c r="G13" s="176">
        <f t="shared" si="3"/>
        <v>51.739754098360656</v>
      </c>
      <c r="H13" s="176">
        <f t="shared" si="4"/>
        <v>100</v>
      </c>
    </row>
    <row r="14" spans="1:10" ht="16.2" thickBot="1">
      <c r="A14" s="174">
        <v>51</v>
      </c>
      <c r="B14" s="175" t="s">
        <v>156</v>
      </c>
      <c r="C14" s="176">
        <f>C124+0</f>
        <v>1097.26</v>
      </c>
      <c r="D14" s="176">
        <f t="shared" ref="D14:H14" si="7">D124+0</f>
        <v>3417.5</v>
      </c>
      <c r="E14" s="176">
        <f t="shared" si="7"/>
        <v>-25.759999999999764</v>
      </c>
      <c r="F14" s="176">
        <f t="shared" si="7"/>
        <v>3391.7400000000002</v>
      </c>
      <c r="G14" s="176">
        <f t="shared" si="7"/>
        <v>309.10996482146442</v>
      </c>
      <c r="H14" s="176">
        <f t="shared" si="7"/>
        <v>99.246232626188743</v>
      </c>
    </row>
    <row r="15" spans="1:10" ht="16.2" thickBot="1">
      <c r="A15" s="174">
        <v>53</v>
      </c>
      <c r="B15" s="175" t="s">
        <v>236</v>
      </c>
      <c r="C15" s="176">
        <f>C133+0</f>
        <v>9962.869999999999</v>
      </c>
      <c r="D15" s="176">
        <f t="shared" ref="D15:H15" si="8">D133+0</f>
        <v>19365.79</v>
      </c>
      <c r="E15" s="176">
        <f t="shared" si="8"/>
        <v>-758.11000000000058</v>
      </c>
      <c r="F15" s="176">
        <f t="shared" si="8"/>
        <v>18607.68</v>
      </c>
      <c r="G15" s="176">
        <f t="shared" si="8"/>
        <v>186.77027804237133</v>
      </c>
      <c r="H15" s="176">
        <f t="shared" si="8"/>
        <v>96.085313328296962</v>
      </c>
    </row>
    <row r="16" spans="1:10" ht="16.2" thickBot="1">
      <c r="A16" s="174">
        <v>54</v>
      </c>
      <c r="B16" s="175" t="s">
        <v>237</v>
      </c>
      <c r="C16" s="176">
        <f>C143+0</f>
        <v>680274.70000000007</v>
      </c>
      <c r="D16" s="176">
        <f t="shared" ref="D16:H16" si="9">D143+0</f>
        <v>752084.46</v>
      </c>
      <c r="E16" s="176">
        <f t="shared" si="9"/>
        <v>50296.479999999981</v>
      </c>
      <c r="F16" s="176">
        <f t="shared" si="9"/>
        <v>802380.94</v>
      </c>
      <c r="G16" s="176">
        <f t="shared" si="9"/>
        <v>117.94954891016818</v>
      </c>
      <c r="H16" s="176">
        <f t="shared" si="9"/>
        <v>106.68761059097005</v>
      </c>
    </row>
    <row r="17" spans="1:8" ht="16.2" thickBot="1">
      <c r="A17" s="174">
        <v>59</v>
      </c>
      <c r="B17" s="175" t="s">
        <v>200</v>
      </c>
      <c r="C17" s="176">
        <f>C165+C171+C177+C183+C191</f>
        <v>4971.34</v>
      </c>
      <c r="D17" s="176">
        <v>3441.83</v>
      </c>
      <c r="E17" s="176">
        <f t="shared" si="2"/>
        <v>0</v>
      </c>
      <c r="F17" s="176">
        <f>F123+0</f>
        <v>3441.83</v>
      </c>
      <c r="G17" s="176">
        <f t="shared" si="3"/>
        <v>69.233446113120394</v>
      </c>
      <c r="H17" s="176">
        <f t="shared" si="4"/>
        <v>100</v>
      </c>
    </row>
    <row r="18" spans="1:8" ht="16.2" thickBot="1">
      <c r="A18" s="174">
        <v>62</v>
      </c>
      <c r="B18" s="175" t="s">
        <v>157</v>
      </c>
      <c r="C18" s="176">
        <v>1675</v>
      </c>
      <c r="D18" s="176">
        <v>0</v>
      </c>
      <c r="E18" s="176">
        <f t="shared" si="2"/>
        <v>5382.8899999999994</v>
      </c>
      <c r="F18" s="176">
        <f>F199+0</f>
        <v>5382.8899999999994</v>
      </c>
      <c r="G18" s="176">
        <v>0</v>
      </c>
      <c r="H18" s="176" t="e">
        <v>#DIV/0!</v>
      </c>
    </row>
    <row r="19" spans="1:8" ht="16.2" thickBot="1">
      <c r="A19" s="174">
        <v>69</v>
      </c>
      <c r="B19" s="177" t="s">
        <v>232</v>
      </c>
      <c r="C19" s="176">
        <f>C200+0</f>
        <v>0</v>
      </c>
      <c r="D19" s="176">
        <f>D200+0</f>
        <v>0</v>
      </c>
      <c r="E19" s="176">
        <f>F19-D19</f>
        <v>0</v>
      </c>
      <c r="F19" s="176">
        <f>F200+0</f>
        <v>0</v>
      </c>
      <c r="G19" s="176" t="e">
        <f t="shared" si="0"/>
        <v>#DIV/0!</v>
      </c>
      <c r="H19" s="176" t="e">
        <f t="shared" si="1"/>
        <v>#DIV/0!</v>
      </c>
    </row>
    <row r="20" spans="1:8" ht="15" thickBot="1">
      <c r="A20" s="289"/>
      <c r="B20" s="290"/>
      <c r="C20" s="290"/>
      <c r="D20" s="290"/>
      <c r="E20" s="290"/>
      <c r="F20" s="290"/>
      <c r="G20" s="290"/>
      <c r="H20" s="291"/>
    </row>
    <row r="21" spans="1:8" ht="15" thickBot="1">
      <c r="A21" s="285" t="s">
        <v>238</v>
      </c>
      <c r="B21" s="286"/>
      <c r="C21" s="187">
        <f>SUM(C22+C37)</f>
        <v>783639.19000000006</v>
      </c>
      <c r="D21" s="187">
        <f>SUM(D22+D37)</f>
        <v>886442.99000000011</v>
      </c>
      <c r="E21" s="187">
        <f>SUM(E22+E37)</f>
        <v>60907.719999999994</v>
      </c>
      <c r="F21" s="187">
        <f>SUM(F22+F37)</f>
        <v>946250.71</v>
      </c>
      <c r="G21" s="188">
        <v>113.73566960069978</v>
      </c>
      <c r="H21" s="188">
        <f t="shared" si="1"/>
        <v>106.7469336070896</v>
      </c>
    </row>
    <row r="22" spans="1:8" ht="15" thickBot="1">
      <c r="A22" s="287" t="s">
        <v>223</v>
      </c>
      <c r="B22" s="288"/>
      <c r="C22" s="172">
        <f>SUM(C23:C35)</f>
        <v>64600.25</v>
      </c>
      <c r="D22" s="172">
        <f>SUM(D23:D35)</f>
        <v>94258.180000000008</v>
      </c>
      <c r="E22" s="172">
        <f>SUM(E23:E35)</f>
        <v>6348.1200000000017</v>
      </c>
      <c r="F22" s="172">
        <f>SUM(F23:F35)</f>
        <v>100606.29999999999</v>
      </c>
      <c r="G22" s="173">
        <v>151.48894934617124</v>
      </c>
      <c r="H22" s="173">
        <f t="shared" si="1"/>
        <v>106.73482131736469</v>
      </c>
    </row>
    <row r="23" spans="1:8" ht="15" thickBot="1">
      <c r="A23" s="174" t="s">
        <v>131</v>
      </c>
      <c r="B23" s="174" t="s">
        <v>113</v>
      </c>
      <c r="C23" s="178">
        <f>C49+0</f>
        <v>1024.56</v>
      </c>
      <c r="D23" s="178">
        <f>D49+0</f>
        <v>0</v>
      </c>
      <c r="E23" s="178">
        <f t="shared" ref="E23:F23" si="10">E49+0</f>
        <v>500</v>
      </c>
      <c r="F23" s="178">
        <f t="shared" si="10"/>
        <v>500</v>
      </c>
      <c r="G23" s="179">
        <v>0</v>
      </c>
      <c r="H23" s="179" t="e">
        <f>F23/D23*100</f>
        <v>#DIV/0!</v>
      </c>
    </row>
    <row r="24" spans="1:8" ht="15" thickBot="1">
      <c r="A24" s="174" t="s">
        <v>104</v>
      </c>
      <c r="B24" s="174" t="s">
        <v>124</v>
      </c>
      <c r="C24" s="178">
        <f>C98+0</f>
        <v>729.96</v>
      </c>
      <c r="D24" s="178">
        <f>D98+0</f>
        <v>729.96</v>
      </c>
      <c r="E24" s="178">
        <f t="shared" ref="E24:F24" si="11">E98+0</f>
        <v>0</v>
      </c>
      <c r="F24" s="178">
        <f t="shared" si="11"/>
        <v>729.96</v>
      </c>
      <c r="G24" s="179">
        <v>100</v>
      </c>
      <c r="H24" s="179">
        <f t="shared" si="1"/>
        <v>100</v>
      </c>
    </row>
    <row r="25" spans="1:8" ht="15" thickBot="1">
      <c r="A25" s="174" t="s">
        <v>98</v>
      </c>
      <c r="B25" s="174" t="s">
        <v>114</v>
      </c>
      <c r="C25" s="178">
        <f>C52+0</f>
        <v>7359.1</v>
      </c>
      <c r="D25" s="178">
        <f>D52+0</f>
        <v>12383.41</v>
      </c>
      <c r="E25" s="178">
        <f t="shared" ref="E25:F25" si="12">E52+0</f>
        <v>-402.34000000000015</v>
      </c>
      <c r="F25" s="178">
        <f t="shared" si="12"/>
        <v>11981.07</v>
      </c>
      <c r="G25" s="179">
        <v>713.77761284400083</v>
      </c>
      <c r="H25" s="179">
        <f t="shared" si="1"/>
        <v>96.750975700554207</v>
      </c>
    </row>
    <row r="26" spans="1:8" ht="15" thickBot="1">
      <c r="A26" s="174" t="s">
        <v>108</v>
      </c>
      <c r="B26" s="174" t="s">
        <v>128</v>
      </c>
      <c r="C26" s="178">
        <f>C145+0</f>
        <v>5570.74</v>
      </c>
      <c r="D26" s="178">
        <f>D145+0</f>
        <v>7000</v>
      </c>
      <c r="E26" s="178">
        <f t="shared" ref="E26:F26" si="13">E145+0</f>
        <v>316.71000000000004</v>
      </c>
      <c r="F26" s="178">
        <f t="shared" si="13"/>
        <v>7316.71</v>
      </c>
      <c r="G26" s="179">
        <v>132.83693010264346</v>
      </c>
      <c r="H26" s="179">
        <f t="shared" si="1"/>
        <v>104.52442857142856</v>
      </c>
    </row>
    <row r="27" spans="1:8" ht="15" thickBot="1">
      <c r="A27" s="174" t="s">
        <v>233</v>
      </c>
      <c r="B27" s="174" t="s">
        <v>234</v>
      </c>
      <c r="C27" s="178">
        <f>C67+0</f>
        <v>0</v>
      </c>
      <c r="D27" s="178">
        <f t="shared" ref="D27:H27" si="14">D67+0</f>
        <v>0</v>
      </c>
      <c r="E27" s="178">
        <f t="shared" si="14"/>
        <v>1100</v>
      </c>
      <c r="F27" s="178">
        <f t="shared" si="14"/>
        <v>1100</v>
      </c>
      <c r="G27" s="178" t="e">
        <f t="shared" si="14"/>
        <v>#DIV/0!</v>
      </c>
      <c r="H27" s="178" t="e">
        <f t="shared" si="14"/>
        <v>#DIV/0!</v>
      </c>
    </row>
    <row r="28" spans="1:8" ht="15" thickBot="1">
      <c r="A28" s="174" t="s">
        <v>141</v>
      </c>
      <c r="B28" s="174" t="s">
        <v>142</v>
      </c>
      <c r="C28" s="178">
        <f>C130+0</f>
        <v>56</v>
      </c>
      <c r="D28" s="178">
        <f>D130+0</f>
        <v>0</v>
      </c>
      <c r="E28" s="178">
        <f t="shared" ref="E28:F28" si="15">E130+0</f>
        <v>108</v>
      </c>
      <c r="F28" s="178">
        <f t="shared" si="15"/>
        <v>108</v>
      </c>
      <c r="G28" s="179">
        <v>0</v>
      </c>
      <c r="H28" s="179" t="e">
        <f t="shared" si="1"/>
        <v>#DIV/0!</v>
      </c>
    </row>
    <row r="29" spans="1:8" ht="15" thickBot="1">
      <c r="A29" s="174" t="s">
        <v>109</v>
      </c>
      <c r="B29" s="174" t="s">
        <v>129</v>
      </c>
      <c r="C29" s="178">
        <f>C148+0</f>
        <v>22813.45</v>
      </c>
      <c r="D29" s="178">
        <f>D148+0</f>
        <v>24897.599999999999</v>
      </c>
      <c r="E29" s="178">
        <f t="shared" ref="E29:F29" si="16">E148+0</f>
        <v>1412.4000000000015</v>
      </c>
      <c r="F29" s="178">
        <f t="shared" si="16"/>
        <v>26310</v>
      </c>
      <c r="G29" s="179">
        <v>116.59788414290692</v>
      </c>
      <c r="H29" s="179">
        <f t="shared" si="1"/>
        <v>105.67283593599383</v>
      </c>
    </row>
    <row r="30" spans="1:8" ht="15" thickBot="1">
      <c r="A30" s="174" t="s">
        <v>110</v>
      </c>
      <c r="B30" s="174" t="s">
        <v>224</v>
      </c>
      <c r="C30" s="178">
        <f>C151+0</f>
        <v>233.98</v>
      </c>
      <c r="D30" s="178">
        <f>D151+0</f>
        <v>234</v>
      </c>
      <c r="E30" s="178">
        <f t="shared" ref="E30:F30" si="17">E151+0</f>
        <v>-4.5</v>
      </c>
      <c r="F30" s="178">
        <f t="shared" si="17"/>
        <v>229.5</v>
      </c>
      <c r="G30" s="179">
        <v>100.008547739123</v>
      </c>
      <c r="H30" s="179">
        <f t="shared" si="1"/>
        <v>98.076923076923066</v>
      </c>
    </row>
    <row r="31" spans="1:8" ht="15" thickBot="1">
      <c r="A31" s="174" t="s">
        <v>149</v>
      </c>
      <c r="B31" s="174" t="s">
        <v>150</v>
      </c>
      <c r="C31" s="178">
        <f>C56+0</f>
        <v>0</v>
      </c>
      <c r="D31" s="178">
        <f>D56+0</f>
        <v>774</v>
      </c>
      <c r="E31" s="178">
        <f t="shared" ref="E31:F31" si="18">E56+0</f>
        <v>-100.94000000000005</v>
      </c>
      <c r="F31" s="178">
        <f t="shared" si="18"/>
        <v>673.06</v>
      </c>
      <c r="G31" s="179" t="e">
        <v>#DIV/0!</v>
      </c>
      <c r="H31" s="179">
        <f t="shared" si="1"/>
        <v>86.958656330749349</v>
      </c>
    </row>
    <row r="32" spans="1:8" ht="15" thickBot="1">
      <c r="A32" s="174" t="s">
        <v>225</v>
      </c>
      <c r="B32" s="174" t="s">
        <v>171</v>
      </c>
      <c r="C32" s="178">
        <f>C59+C135+C173</f>
        <v>13806.32</v>
      </c>
      <c r="D32" s="178">
        <f>D59+D135+D173</f>
        <v>0</v>
      </c>
      <c r="E32" s="178">
        <f>E59+E135+E173</f>
        <v>0</v>
      </c>
      <c r="F32" s="178">
        <f>F59+F135+F173</f>
        <v>0</v>
      </c>
      <c r="G32" s="179">
        <v>0</v>
      </c>
      <c r="H32" s="179" t="e">
        <f t="shared" si="1"/>
        <v>#DIV/0!</v>
      </c>
    </row>
    <row r="33" spans="1:8" ht="15" thickBot="1">
      <c r="A33" s="174" t="s">
        <v>107</v>
      </c>
      <c r="B33" s="174" t="s">
        <v>226</v>
      </c>
      <c r="C33" s="178">
        <f>C63+C126+C139+C167+C179</f>
        <v>12866.849999999999</v>
      </c>
      <c r="D33" s="178">
        <f>D63+D126+D139+D167+D179</f>
        <v>46821.35</v>
      </c>
      <c r="E33" s="178">
        <f>E63+E126+E139+E167+E179</f>
        <v>-1653.0799999999995</v>
      </c>
      <c r="F33" s="178">
        <f>F63+F126+F139+F167+F179</f>
        <v>45168.27</v>
      </c>
      <c r="G33" s="179">
        <v>318.42649910428742</v>
      </c>
      <c r="H33" s="179">
        <f t="shared" si="1"/>
        <v>96.469388430705223</v>
      </c>
    </row>
    <row r="34" spans="1:8" ht="15" thickBot="1">
      <c r="A34" s="174" t="s">
        <v>145</v>
      </c>
      <c r="B34" s="174" t="s">
        <v>146</v>
      </c>
      <c r="C34" s="178">
        <f>C154+C188</f>
        <v>0</v>
      </c>
      <c r="D34" s="178">
        <f>D154+D188</f>
        <v>1417.8600000000001</v>
      </c>
      <c r="E34" s="178">
        <f t="shared" ref="E34:F34" si="19">E154+E188</f>
        <v>5071.87</v>
      </c>
      <c r="F34" s="178">
        <f t="shared" si="19"/>
        <v>6489.73</v>
      </c>
      <c r="G34" s="179" t="e">
        <v>#DIV/0!</v>
      </c>
      <c r="H34" s="179">
        <f t="shared" si="1"/>
        <v>457.71303231630765</v>
      </c>
    </row>
    <row r="35" spans="1:8" ht="15" thickBot="1">
      <c r="A35" s="174" t="s">
        <v>217</v>
      </c>
      <c r="B35" s="174" t="s">
        <v>172</v>
      </c>
      <c r="C35" s="178">
        <f>C193+0</f>
        <v>139.29</v>
      </c>
      <c r="D35" s="178">
        <f>D193+0</f>
        <v>0</v>
      </c>
      <c r="E35" s="178">
        <f t="shared" ref="E35:F35" si="20">E193+0</f>
        <v>0</v>
      </c>
      <c r="F35" s="178">
        <f t="shared" si="20"/>
        <v>0</v>
      </c>
      <c r="G35" s="179">
        <v>0</v>
      </c>
      <c r="H35" s="179" t="e">
        <f t="shared" si="1"/>
        <v>#DIV/0!</v>
      </c>
    </row>
    <row r="36" spans="1:8" ht="15" thickBot="1">
      <c r="A36" s="289"/>
      <c r="B36" s="290"/>
      <c r="C36" s="290"/>
      <c r="D36" s="290"/>
      <c r="E36" s="290"/>
      <c r="F36" s="290"/>
      <c r="G36" s="290"/>
      <c r="H36" s="291"/>
    </row>
    <row r="37" spans="1:8" ht="15" thickBot="1">
      <c r="A37" s="287" t="s">
        <v>227</v>
      </c>
      <c r="B37" s="288"/>
      <c r="C37" s="172">
        <f>SUM(C38:C41)</f>
        <v>719038.94000000006</v>
      </c>
      <c r="D37" s="172">
        <f>SUM(D38:D41)</f>
        <v>792184.81</v>
      </c>
      <c r="E37" s="172">
        <f t="shared" ref="E37:F37" si="21">SUM(E38:E41)</f>
        <v>54559.599999999991</v>
      </c>
      <c r="F37" s="172">
        <f t="shared" si="21"/>
        <v>845644.41</v>
      </c>
      <c r="G37" s="172">
        <v>110.34382087846313</v>
      </c>
      <c r="H37" s="172">
        <f t="shared" si="1"/>
        <v>106.74837478895864</v>
      </c>
    </row>
    <row r="38" spans="1:8" ht="15" thickBot="1">
      <c r="A38" s="174" t="s">
        <v>102</v>
      </c>
      <c r="B38" s="174" t="s">
        <v>119</v>
      </c>
      <c r="C38" s="178">
        <f>C78+C84+C102+C114+C119+C158+C203</f>
        <v>681678.67</v>
      </c>
      <c r="D38" s="178">
        <f>D78+D84+D102+D114+D119+D158+D203</f>
        <v>754252.31</v>
      </c>
      <c r="E38" s="178">
        <f t="shared" ref="E38:F38" si="22">E78+E84+E102+E114+E119+E158+E203</f>
        <v>45195.729999999996</v>
      </c>
      <c r="F38" s="178">
        <f t="shared" si="22"/>
        <v>799448.04</v>
      </c>
      <c r="G38" s="178">
        <v>111.30189683065777</v>
      </c>
      <c r="H38" s="178">
        <f t="shared" si="1"/>
        <v>105.9921235110304</v>
      </c>
    </row>
    <row r="39" spans="1:8" ht="15" thickBot="1">
      <c r="A39" s="174" t="s">
        <v>97</v>
      </c>
      <c r="B39" s="174" t="s">
        <v>121</v>
      </c>
      <c r="C39" s="178">
        <f>C67+C91+C106+C162+C185+C206</f>
        <v>1684.63</v>
      </c>
      <c r="D39" s="178">
        <f>D67+D91+D106+D162+D185+D206</f>
        <v>3238.75</v>
      </c>
      <c r="E39" s="178">
        <f>E67+E91+E106+E162+E185+E206</f>
        <v>9370.0999999999985</v>
      </c>
      <c r="F39" s="178">
        <f>F91+F106+F162+F185+F206</f>
        <v>11508.849999999999</v>
      </c>
      <c r="G39" s="178">
        <v>0</v>
      </c>
      <c r="H39" s="178">
        <f t="shared" si="1"/>
        <v>355.34851408722494</v>
      </c>
    </row>
    <row r="40" spans="1:8" ht="15" thickBot="1">
      <c r="A40" s="174" t="s">
        <v>100</v>
      </c>
      <c r="B40" s="174" t="s">
        <v>117</v>
      </c>
      <c r="C40" s="178">
        <f>C71+0</f>
        <v>1935</v>
      </c>
      <c r="D40" s="178">
        <f>D71+0</f>
        <v>0</v>
      </c>
      <c r="E40" s="178">
        <f t="shared" ref="E40:F40" si="23">E71+0</f>
        <v>375</v>
      </c>
      <c r="F40" s="178">
        <f t="shared" si="23"/>
        <v>375</v>
      </c>
      <c r="G40" s="178">
        <v>0</v>
      </c>
      <c r="H40" s="178" t="e">
        <f t="shared" si="1"/>
        <v>#DIV/0!</v>
      </c>
    </row>
    <row r="41" spans="1:8" ht="15" thickBot="1">
      <c r="A41" s="174" t="s">
        <v>105</v>
      </c>
      <c r="B41" s="174" t="s">
        <v>125</v>
      </c>
      <c r="C41" s="178">
        <f>C109+0</f>
        <v>33740.639999999999</v>
      </c>
      <c r="D41" s="178">
        <f>D109+0</f>
        <v>34693.75</v>
      </c>
      <c r="E41" s="178">
        <f t="shared" ref="E41:F41" si="24">E109+0</f>
        <v>-381.2300000000032</v>
      </c>
      <c r="F41" s="178">
        <f t="shared" si="24"/>
        <v>34312.519999999997</v>
      </c>
      <c r="G41" s="178">
        <v>102.82481304444728</v>
      </c>
      <c r="H41" s="178">
        <f t="shared" si="1"/>
        <v>98.901156548369656</v>
      </c>
    </row>
    <row r="42" spans="1:8" ht="15" thickBot="1">
      <c r="A42" s="282"/>
      <c r="B42" s="283"/>
      <c r="C42" s="283"/>
      <c r="D42" s="283"/>
      <c r="E42" s="283"/>
      <c r="F42" s="283"/>
      <c r="G42" s="283"/>
      <c r="H42" s="284"/>
    </row>
    <row r="43" spans="1:8" ht="15.6" thickTop="1" thickBot="1">
      <c r="A43" s="276">
        <v>1</v>
      </c>
      <c r="B43" s="277"/>
      <c r="C43" s="180">
        <v>2</v>
      </c>
      <c r="D43" s="180">
        <v>3</v>
      </c>
      <c r="E43" s="180">
        <v>4</v>
      </c>
      <c r="F43" s="181">
        <v>5</v>
      </c>
      <c r="G43" s="182" t="s">
        <v>177</v>
      </c>
      <c r="H43" s="183" t="s">
        <v>178</v>
      </c>
    </row>
    <row r="44" spans="1:8" ht="27" thickBot="1">
      <c r="A44" s="278"/>
      <c r="B44" s="279"/>
      <c r="C44" s="158" t="s">
        <v>169</v>
      </c>
      <c r="D44" s="158" t="s">
        <v>218</v>
      </c>
      <c r="E44" s="158" t="s">
        <v>168</v>
      </c>
      <c r="F44" s="158" t="s">
        <v>219</v>
      </c>
      <c r="G44" s="158" t="s">
        <v>176</v>
      </c>
      <c r="H44" s="159" t="s">
        <v>176</v>
      </c>
    </row>
    <row r="45" spans="1:8" ht="15" thickBot="1">
      <c r="A45" s="280" t="s">
        <v>151</v>
      </c>
      <c r="B45" s="281"/>
      <c r="C45" s="160">
        <f>C6+0</f>
        <v>783639.19000000006</v>
      </c>
      <c r="D45" s="160">
        <f>D6+0</f>
        <v>886442.99</v>
      </c>
      <c r="E45" s="160">
        <f>F45-D45</f>
        <v>59807.719999999972</v>
      </c>
      <c r="F45" s="160">
        <f>F6+0</f>
        <v>946250.71</v>
      </c>
      <c r="G45" s="161">
        <v>0</v>
      </c>
      <c r="H45" s="162">
        <v>0</v>
      </c>
    </row>
    <row r="46" spans="1:8" ht="16.8" thickTop="1" thickBot="1">
      <c r="A46" s="163" t="s">
        <v>95</v>
      </c>
      <c r="B46" s="163" t="s">
        <v>153</v>
      </c>
      <c r="C46" s="166">
        <f t="shared" ref="C46" si="25">SUM(C47+0)</f>
        <v>21155.649999999998</v>
      </c>
      <c r="D46" s="166">
        <v>34718.639999999999</v>
      </c>
      <c r="E46" s="166">
        <f>E47+0</f>
        <v>710.51000000000204</v>
      </c>
      <c r="F46" s="166">
        <f>F47+0</f>
        <v>35429.15</v>
      </c>
      <c r="G46" s="167">
        <f t="shared" si="0"/>
        <v>167.46897400930723</v>
      </c>
      <c r="H46" s="167">
        <f t="shared" si="1"/>
        <v>102.04647993124156</v>
      </c>
    </row>
    <row r="47" spans="1:8" ht="16.2" thickBot="1">
      <c r="A47" s="19" t="s">
        <v>143</v>
      </c>
      <c r="B47" s="19" t="s">
        <v>8</v>
      </c>
      <c r="C47" s="20">
        <f>SUM(C48+C70)</f>
        <v>21155.649999999998</v>
      </c>
      <c r="D47" s="20">
        <v>34718.639999999999</v>
      </c>
      <c r="E47" s="20">
        <f>E48+E70</f>
        <v>710.51000000000204</v>
      </c>
      <c r="F47" s="20">
        <f>F48+F70</f>
        <v>35429.15</v>
      </c>
      <c r="G47" s="168">
        <f t="shared" si="0"/>
        <v>167.46897400930723</v>
      </c>
      <c r="H47" s="168">
        <f t="shared" si="1"/>
        <v>102.04647993124156</v>
      </c>
    </row>
    <row r="48" spans="1:8" ht="15" customHeight="1" thickBot="1">
      <c r="A48" s="90" t="s">
        <v>96</v>
      </c>
      <c r="B48" s="21" t="s">
        <v>112</v>
      </c>
      <c r="C48" s="22">
        <f>SUM(C49+C52+C56+C59+C63)</f>
        <v>19220.649999999998</v>
      </c>
      <c r="D48" s="22">
        <v>34718.639999999999</v>
      </c>
      <c r="E48" s="22">
        <f t="shared" ref="E48:E73" si="26">F48-D48</f>
        <v>335.51000000000204</v>
      </c>
      <c r="F48" s="22">
        <f>F49+F52+F56+F59+F63+F67</f>
        <v>35054.15</v>
      </c>
      <c r="G48" s="168">
        <f t="shared" si="0"/>
        <v>182.37754706526576</v>
      </c>
      <c r="H48" s="168">
        <f t="shared" si="1"/>
        <v>100.96636849830524</v>
      </c>
    </row>
    <row r="49" spans="1:8" ht="16.2" thickBot="1">
      <c r="A49" s="91" t="s">
        <v>131</v>
      </c>
      <c r="B49" s="25" t="s">
        <v>113</v>
      </c>
      <c r="C49" s="26">
        <f t="shared" ref="C49" si="27">SUM(C51+0)</f>
        <v>1024.56</v>
      </c>
      <c r="D49" s="26">
        <v>0</v>
      </c>
      <c r="E49" s="26">
        <f t="shared" si="26"/>
        <v>500</v>
      </c>
      <c r="F49" s="26">
        <f>F50+0</f>
        <v>500</v>
      </c>
      <c r="G49" s="169">
        <f t="shared" si="0"/>
        <v>48.801436714296869</v>
      </c>
      <c r="H49" s="169" t="e">
        <f t="shared" si="1"/>
        <v>#DIV/0!</v>
      </c>
    </row>
    <row r="50" spans="1:8" ht="16.2" thickBot="1">
      <c r="A50" s="92">
        <v>3</v>
      </c>
      <c r="B50" s="13" t="s">
        <v>9</v>
      </c>
      <c r="C50" s="14">
        <f>SUM(C51+0)</f>
        <v>1024.56</v>
      </c>
      <c r="D50" s="14">
        <v>0</v>
      </c>
      <c r="E50" s="14">
        <f t="shared" si="26"/>
        <v>500</v>
      </c>
      <c r="F50" s="14">
        <f>F51+0</f>
        <v>500</v>
      </c>
      <c r="G50" s="170">
        <f t="shared" si="0"/>
        <v>48.801436714296869</v>
      </c>
      <c r="H50" s="170" t="e">
        <f t="shared" si="1"/>
        <v>#DIV/0!</v>
      </c>
    </row>
    <row r="51" spans="1:8" ht="16.2" thickBot="1">
      <c r="A51" s="93">
        <v>32</v>
      </c>
      <c r="B51" s="5" t="s">
        <v>17</v>
      </c>
      <c r="C51" s="6">
        <v>1024.56</v>
      </c>
      <c r="D51" s="6">
        <v>0</v>
      </c>
      <c r="E51" s="6">
        <f t="shared" si="26"/>
        <v>500</v>
      </c>
      <c r="F51" s="6">
        <v>500</v>
      </c>
      <c r="G51" s="171">
        <f t="shared" si="0"/>
        <v>48.801436714296869</v>
      </c>
      <c r="H51" s="171" t="e">
        <f t="shared" si="1"/>
        <v>#DIV/0!</v>
      </c>
    </row>
    <row r="52" spans="1:8" ht="16.2" thickBot="1">
      <c r="A52" s="91" t="s">
        <v>98</v>
      </c>
      <c r="B52" s="25" t="s">
        <v>114</v>
      </c>
      <c r="C52" s="26">
        <f>0+C53</f>
        <v>7359.1</v>
      </c>
      <c r="D52" s="26">
        <v>12383.41</v>
      </c>
      <c r="E52" s="26">
        <f t="shared" si="26"/>
        <v>-402.34000000000015</v>
      </c>
      <c r="F52" s="26">
        <f>F53+0</f>
        <v>11981.07</v>
      </c>
      <c r="G52" s="169">
        <f t="shared" si="0"/>
        <v>162.80618553899254</v>
      </c>
      <c r="H52" s="169">
        <f t="shared" si="1"/>
        <v>96.750975700554207</v>
      </c>
    </row>
    <row r="53" spans="1:8" ht="16.2" thickBot="1">
      <c r="A53" s="92">
        <v>3</v>
      </c>
      <c r="B53" s="13" t="s">
        <v>9</v>
      </c>
      <c r="C53" s="14">
        <f>C54+C55</f>
        <v>7359.1</v>
      </c>
      <c r="D53" s="14">
        <v>12383.41</v>
      </c>
      <c r="E53" s="14">
        <f t="shared" si="26"/>
        <v>-402.34000000000015</v>
      </c>
      <c r="F53" s="14">
        <f>SUM(F54:F55)</f>
        <v>11981.07</v>
      </c>
      <c r="G53" s="170">
        <f t="shared" si="0"/>
        <v>162.80618553899254</v>
      </c>
      <c r="H53" s="170">
        <f t="shared" si="1"/>
        <v>96.750975700554207</v>
      </c>
    </row>
    <row r="54" spans="1:8" ht="16.2" thickBot="1">
      <c r="A54" s="93">
        <v>31</v>
      </c>
      <c r="B54" s="5" t="s">
        <v>10</v>
      </c>
      <c r="C54" s="7">
        <v>5361.16</v>
      </c>
      <c r="D54" s="7">
        <v>10623.41</v>
      </c>
      <c r="E54" s="7">
        <f t="shared" si="26"/>
        <v>-402.34000000000015</v>
      </c>
      <c r="F54" s="7">
        <v>10221.07</v>
      </c>
      <c r="G54" s="171">
        <f t="shared" si="0"/>
        <v>190.65034432846625</v>
      </c>
      <c r="H54" s="171">
        <f t="shared" si="1"/>
        <v>96.212703830502633</v>
      </c>
    </row>
    <row r="55" spans="1:8" ht="16.2" thickBot="1">
      <c r="A55" s="93">
        <v>32</v>
      </c>
      <c r="B55" s="5" t="s">
        <v>17</v>
      </c>
      <c r="C55" s="6">
        <v>1997.94</v>
      </c>
      <c r="D55" s="6">
        <v>1760</v>
      </c>
      <c r="E55" s="6">
        <f t="shared" si="26"/>
        <v>0</v>
      </c>
      <c r="F55" s="6">
        <v>1760</v>
      </c>
      <c r="G55" s="171">
        <f t="shared" si="0"/>
        <v>88.09073345545913</v>
      </c>
      <c r="H55" s="171">
        <f t="shared" si="1"/>
        <v>100</v>
      </c>
    </row>
    <row r="56" spans="1:8" ht="16.2" thickBot="1">
      <c r="A56" s="91" t="s">
        <v>149</v>
      </c>
      <c r="B56" s="25" t="s">
        <v>150</v>
      </c>
      <c r="C56" s="26">
        <f t="shared" ref="C56" si="28">SUM(C58+0)</f>
        <v>0</v>
      </c>
      <c r="D56" s="26">
        <v>774</v>
      </c>
      <c r="E56" s="26">
        <f t="shared" si="26"/>
        <v>-100.94000000000005</v>
      </c>
      <c r="F56" s="26">
        <f>F57+0</f>
        <v>673.06</v>
      </c>
      <c r="G56" s="169" t="e">
        <f t="shared" si="0"/>
        <v>#DIV/0!</v>
      </c>
      <c r="H56" s="169">
        <f t="shared" si="1"/>
        <v>86.958656330749349</v>
      </c>
    </row>
    <row r="57" spans="1:8" ht="16.2" thickBot="1">
      <c r="A57" s="92">
        <v>3</v>
      </c>
      <c r="B57" s="13" t="s">
        <v>9</v>
      </c>
      <c r="C57" s="14">
        <v>0</v>
      </c>
      <c r="D57" s="14">
        <v>774</v>
      </c>
      <c r="E57" s="14">
        <f t="shared" si="26"/>
        <v>-100.94000000000005</v>
      </c>
      <c r="F57" s="14">
        <f>F58+0</f>
        <v>673.06</v>
      </c>
      <c r="G57" s="170" t="e">
        <f t="shared" si="0"/>
        <v>#DIV/0!</v>
      </c>
      <c r="H57" s="170">
        <f t="shared" si="1"/>
        <v>86.958656330749349</v>
      </c>
    </row>
    <row r="58" spans="1:8" ht="16.2" thickBot="1">
      <c r="A58" s="93">
        <v>32</v>
      </c>
      <c r="B58" s="5" t="s">
        <v>17</v>
      </c>
      <c r="C58" s="6">
        <v>0</v>
      </c>
      <c r="D58" s="6">
        <v>774</v>
      </c>
      <c r="E58" s="6">
        <f t="shared" si="26"/>
        <v>-100.94000000000005</v>
      </c>
      <c r="F58" s="6">
        <v>673.06</v>
      </c>
      <c r="G58" s="171" t="e">
        <f t="shared" si="0"/>
        <v>#DIV/0!</v>
      </c>
      <c r="H58" s="171">
        <f t="shared" si="1"/>
        <v>86.958656330749349</v>
      </c>
    </row>
    <row r="59" spans="1:8" ht="16.2" thickBot="1">
      <c r="A59" s="91" t="s">
        <v>175</v>
      </c>
      <c r="B59" s="25" t="s">
        <v>171</v>
      </c>
      <c r="C59" s="26">
        <f>C60+0</f>
        <v>4911.8</v>
      </c>
      <c r="D59" s="26">
        <v>0</v>
      </c>
      <c r="E59" s="26">
        <f t="shared" si="26"/>
        <v>0</v>
      </c>
      <c r="F59" s="26">
        <f>F60+0</f>
        <v>0</v>
      </c>
      <c r="G59" s="169">
        <f t="shared" si="0"/>
        <v>0</v>
      </c>
      <c r="H59" s="169" t="e">
        <f t="shared" si="1"/>
        <v>#DIV/0!</v>
      </c>
    </row>
    <row r="60" spans="1:8" ht="16.2" thickBot="1">
      <c r="A60" s="94">
        <v>3</v>
      </c>
      <c r="B60" s="13" t="s">
        <v>9</v>
      </c>
      <c r="C60" s="14">
        <f>C61+C62</f>
        <v>4911.8</v>
      </c>
      <c r="D60" s="14">
        <v>0</v>
      </c>
      <c r="E60" s="14">
        <f t="shared" si="26"/>
        <v>0</v>
      </c>
      <c r="F60" s="14">
        <f>F61+0</f>
        <v>0</v>
      </c>
      <c r="G60" s="170">
        <f t="shared" si="0"/>
        <v>0</v>
      </c>
      <c r="H60" s="170" t="e">
        <f t="shared" si="1"/>
        <v>#DIV/0!</v>
      </c>
    </row>
    <row r="61" spans="1:8" ht="16.2" thickBot="1">
      <c r="A61" s="93">
        <v>31</v>
      </c>
      <c r="B61" s="5" t="s">
        <v>10</v>
      </c>
      <c r="C61" s="7">
        <v>4911.8</v>
      </c>
      <c r="D61" s="7">
        <v>0</v>
      </c>
      <c r="E61" s="7">
        <f t="shared" si="26"/>
        <v>0</v>
      </c>
      <c r="F61" s="7">
        <v>0</v>
      </c>
      <c r="G61" s="171">
        <f t="shared" si="0"/>
        <v>0</v>
      </c>
      <c r="H61" s="171" t="e">
        <f t="shared" si="1"/>
        <v>#DIV/0!</v>
      </c>
    </row>
    <row r="62" spans="1:8" ht="16.2" thickBot="1">
      <c r="A62" s="93">
        <v>32</v>
      </c>
      <c r="B62" s="5" t="s">
        <v>17</v>
      </c>
      <c r="C62" s="6">
        <v>0</v>
      </c>
      <c r="D62" s="6">
        <v>0</v>
      </c>
      <c r="E62" s="6">
        <f t="shared" si="26"/>
        <v>0</v>
      </c>
      <c r="F62" s="6">
        <v>0</v>
      </c>
      <c r="G62" s="171" t="e">
        <f t="shared" si="0"/>
        <v>#DIV/0!</v>
      </c>
      <c r="H62" s="171" t="e">
        <f t="shared" si="1"/>
        <v>#DIV/0!</v>
      </c>
    </row>
    <row r="63" spans="1:8" ht="16.2" thickBot="1">
      <c r="A63" s="91" t="s">
        <v>107</v>
      </c>
      <c r="B63" s="25" t="s">
        <v>115</v>
      </c>
      <c r="C63" s="26">
        <f>C64+0</f>
        <v>5925.19</v>
      </c>
      <c r="D63" s="26">
        <v>21561.23</v>
      </c>
      <c r="E63" s="26">
        <f t="shared" si="26"/>
        <v>-761.20999999999913</v>
      </c>
      <c r="F63" s="26">
        <f>F64+0</f>
        <v>20800.02</v>
      </c>
      <c r="G63" s="169">
        <f t="shared" si="0"/>
        <v>351.04393276840068</v>
      </c>
      <c r="H63" s="169">
        <f t="shared" si="1"/>
        <v>96.469542785824387</v>
      </c>
    </row>
    <row r="64" spans="1:8" ht="16.2" thickBot="1">
      <c r="A64" s="94">
        <v>3</v>
      </c>
      <c r="B64" s="13" t="s">
        <v>9</v>
      </c>
      <c r="C64" s="14">
        <f>C65+C66</f>
        <v>5925.19</v>
      </c>
      <c r="D64" s="14">
        <v>21561.23</v>
      </c>
      <c r="E64" s="14">
        <f t="shared" si="26"/>
        <v>-761.20999999999913</v>
      </c>
      <c r="F64" s="14">
        <f>SUM(F65:F66)</f>
        <v>20800.02</v>
      </c>
      <c r="G64" s="170">
        <f t="shared" si="0"/>
        <v>351.04393276840068</v>
      </c>
      <c r="H64" s="170">
        <f t="shared" si="1"/>
        <v>96.469542785824387</v>
      </c>
    </row>
    <row r="65" spans="1:8" ht="16.2" thickBot="1">
      <c r="A65" s="93">
        <v>31</v>
      </c>
      <c r="B65" s="5" t="s">
        <v>10</v>
      </c>
      <c r="C65" s="7">
        <v>5803.48</v>
      </c>
      <c r="D65" s="7">
        <v>20592.2</v>
      </c>
      <c r="E65" s="7">
        <f t="shared" si="26"/>
        <v>-761.20999999999913</v>
      </c>
      <c r="F65" s="7">
        <v>19830.990000000002</v>
      </c>
      <c r="G65" s="171">
        <f t="shared" si="0"/>
        <v>341.70859553233583</v>
      </c>
      <c r="H65" s="171">
        <f t="shared" si="1"/>
        <v>96.303406144073975</v>
      </c>
    </row>
    <row r="66" spans="1:8" ht="16.2" thickBot="1">
      <c r="A66" s="93">
        <v>32</v>
      </c>
      <c r="B66" s="5" t="s">
        <v>17</v>
      </c>
      <c r="C66" s="6">
        <v>121.71</v>
      </c>
      <c r="D66" s="6">
        <v>969.03</v>
      </c>
      <c r="E66" s="6">
        <f t="shared" si="26"/>
        <v>0</v>
      </c>
      <c r="F66" s="6">
        <v>969.03</v>
      </c>
      <c r="G66" s="171">
        <f t="shared" si="0"/>
        <v>796.17944293813161</v>
      </c>
      <c r="H66" s="171">
        <f t="shared" si="1"/>
        <v>100</v>
      </c>
    </row>
    <row r="67" spans="1:8" ht="16.2" thickBot="1">
      <c r="A67" s="91" t="s">
        <v>233</v>
      </c>
      <c r="B67" s="25" t="s">
        <v>234</v>
      </c>
      <c r="C67" s="26">
        <v>0</v>
      </c>
      <c r="D67" s="26">
        <v>0</v>
      </c>
      <c r="E67" s="26">
        <f>F67-D67</f>
        <v>1100</v>
      </c>
      <c r="F67" s="26">
        <f>F68+0</f>
        <v>1100</v>
      </c>
      <c r="G67" s="169" t="e">
        <f>F67/C67*100</f>
        <v>#DIV/0!</v>
      </c>
      <c r="H67" s="169" t="e">
        <f>F67/D67*100</f>
        <v>#DIV/0!</v>
      </c>
    </row>
    <row r="68" spans="1:8" ht="16.2" thickBot="1">
      <c r="A68" s="95">
        <v>4</v>
      </c>
      <c r="B68" s="16" t="s">
        <v>11</v>
      </c>
      <c r="C68" s="14">
        <v>0</v>
      </c>
      <c r="D68" s="14">
        <v>0</v>
      </c>
      <c r="E68" s="14">
        <f>F68-D68</f>
        <v>1100</v>
      </c>
      <c r="F68" s="14">
        <f>F69+0</f>
        <v>1100</v>
      </c>
      <c r="G68" s="170" t="e">
        <f>F68/C68*100</f>
        <v>#DIV/0!</v>
      </c>
      <c r="H68" s="170" t="e">
        <f>F68/D68*100</f>
        <v>#DIV/0!</v>
      </c>
    </row>
    <row r="69" spans="1:8" ht="16.2" thickBot="1">
      <c r="A69" s="93">
        <v>42</v>
      </c>
      <c r="B69" s="5" t="s">
        <v>122</v>
      </c>
      <c r="C69" s="6">
        <v>0</v>
      </c>
      <c r="D69" s="6">
        <v>0</v>
      </c>
      <c r="E69" s="6">
        <f>F69-D69</f>
        <v>1100</v>
      </c>
      <c r="F69" s="6">
        <v>1100</v>
      </c>
      <c r="G69" s="171" t="e">
        <f>F69/C69*100</f>
        <v>#DIV/0!</v>
      </c>
      <c r="H69" s="171" t="e">
        <f>F69/D69*100</f>
        <v>#DIV/0!</v>
      </c>
    </row>
    <row r="70" spans="1:8" ht="16.2" thickBot="1">
      <c r="A70" s="19" t="s">
        <v>99</v>
      </c>
      <c r="B70" s="21" t="s">
        <v>116</v>
      </c>
      <c r="C70" s="22">
        <f>SUM(C71+C67)</f>
        <v>1935</v>
      </c>
      <c r="D70" s="22">
        <v>0</v>
      </c>
      <c r="E70" s="22">
        <f t="shared" si="26"/>
        <v>375</v>
      </c>
      <c r="F70" s="22">
        <f>F71+0</f>
        <v>375</v>
      </c>
      <c r="G70" s="168">
        <f t="shared" si="0"/>
        <v>19.379844961240313</v>
      </c>
      <c r="H70" s="168" t="e">
        <f t="shared" si="1"/>
        <v>#DIV/0!</v>
      </c>
    </row>
    <row r="71" spans="1:8" ht="16.2" thickBot="1">
      <c r="A71" s="91" t="s">
        <v>100</v>
      </c>
      <c r="B71" s="25" t="s">
        <v>117</v>
      </c>
      <c r="C71" s="26">
        <f>SUM(C72+0)</f>
        <v>1935</v>
      </c>
      <c r="D71" s="26">
        <v>0</v>
      </c>
      <c r="E71" s="26">
        <f t="shared" si="26"/>
        <v>375</v>
      </c>
      <c r="F71" s="26">
        <f>F72+0</f>
        <v>375</v>
      </c>
      <c r="G71" s="169">
        <f t="shared" si="0"/>
        <v>19.379844961240313</v>
      </c>
      <c r="H71" s="169" t="e">
        <f t="shared" si="1"/>
        <v>#DIV/0!</v>
      </c>
    </row>
    <row r="72" spans="1:8" ht="16.2" thickBot="1">
      <c r="A72" s="92">
        <v>3</v>
      </c>
      <c r="B72" s="13" t="s">
        <v>9</v>
      </c>
      <c r="C72" s="14">
        <f>C73+0</f>
        <v>1935</v>
      </c>
      <c r="D72" s="14">
        <v>0</v>
      </c>
      <c r="E72" s="14">
        <f t="shared" si="26"/>
        <v>375</v>
      </c>
      <c r="F72" s="14">
        <f>F73+0</f>
        <v>375</v>
      </c>
      <c r="G72" s="170">
        <f t="shared" si="0"/>
        <v>19.379844961240313</v>
      </c>
      <c r="H72" s="170" t="e">
        <f t="shared" si="1"/>
        <v>#DIV/0!</v>
      </c>
    </row>
    <row r="73" spans="1:8" ht="16.2" thickBot="1">
      <c r="A73" s="93">
        <v>32</v>
      </c>
      <c r="B73" s="5" t="s">
        <v>17</v>
      </c>
      <c r="C73" s="6">
        <v>1935</v>
      </c>
      <c r="D73" s="6">
        <v>0</v>
      </c>
      <c r="E73" s="6">
        <f t="shared" si="26"/>
        <v>375</v>
      </c>
      <c r="F73" s="6">
        <v>375</v>
      </c>
      <c r="G73" s="171">
        <f t="shared" si="0"/>
        <v>19.379844961240313</v>
      </c>
      <c r="H73" s="171" t="e">
        <f t="shared" si="1"/>
        <v>#DIV/0!</v>
      </c>
    </row>
    <row r="74" spans="1:8" ht="16.2" thickBot="1">
      <c r="A74" s="164" t="s">
        <v>101</v>
      </c>
      <c r="B74" s="163" t="s">
        <v>154</v>
      </c>
      <c r="C74" s="165">
        <f>C76+0</f>
        <v>0</v>
      </c>
      <c r="D74" s="165">
        <f>D76+0</f>
        <v>2510</v>
      </c>
      <c r="E74" s="165">
        <f>F74-0</f>
        <v>2510</v>
      </c>
      <c r="F74" s="165">
        <f>F78+0</f>
        <v>2510</v>
      </c>
      <c r="G74" s="167" t="e">
        <f t="shared" si="0"/>
        <v>#DIV/0!</v>
      </c>
      <c r="H74" s="167">
        <f t="shared" si="1"/>
        <v>100</v>
      </c>
    </row>
    <row r="75" spans="1:8" ht="16.2" thickBot="1">
      <c r="A75" s="164" t="s">
        <v>228</v>
      </c>
      <c r="B75" s="163" t="s">
        <v>198</v>
      </c>
      <c r="C75" s="165">
        <v>108.18</v>
      </c>
      <c r="D75" s="165">
        <v>278.52999999999997</v>
      </c>
      <c r="E75" s="165">
        <f>F75-0</f>
        <v>278.52999999999997</v>
      </c>
      <c r="F75" s="165">
        <f>F84+0</f>
        <v>278.52999999999997</v>
      </c>
      <c r="G75" s="167">
        <v>0</v>
      </c>
      <c r="H75" s="167">
        <v>0</v>
      </c>
    </row>
    <row r="76" spans="1:8" ht="16.2" thickBot="1">
      <c r="A76" s="19" t="s">
        <v>132</v>
      </c>
      <c r="B76" s="19" t="s">
        <v>118</v>
      </c>
      <c r="C76" s="20">
        <f>SUM(C77+0)</f>
        <v>0</v>
      </c>
      <c r="D76" s="20">
        <v>2510</v>
      </c>
      <c r="E76" s="20">
        <f>F76+0</f>
        <v>2510</v>
      </c>
      <c r="F76" s="20">
        <f>F77+0</f>
        <v>2510</v>
      </c>
      <c r="G76" s="168" t="e">
        <f t="shared" si="0"/>
        <v>#DIV/0!</v>
      </c>
      <c r="H76" s="168">
        <f t="shared" si="1"/>
        <v>100</v>
      </c>
    </row>
    <row r="77" spans="1:8" ht="16.2" thickBot="1">
      <c r="A77" s="19" t="s">
        <v>99</v>
      </c>
      <c r="B77" s="21" t="s">
        <v>116</v>
      </c>
      <c r="C77" s="22">
        <f t="shared" ref="C77:C78" si="29">SUM(C78+0)</f>
        <v>0</v>
      </c>
      <c r="D77" s="22">
        <v>2510</v>
      </c>
      <c r="E77" s="22">
        <f t="shared" ref="E77:E82" si="30">F77-D77</f>
        <v>0</v>
      </c>
      <c r="F77" s="22">
        <f>F78+0</f>
        <v>2510</v>
      </c>
      <c r="G77" s="168" t="e">
        <f t="shared" si="0"/>
        <v>#DIV/0!</v>
      </c>
      <c r="H77" s="168">
        <f t="shared" si="1"/>
        <v>100</v>
      </c>
    </row>
    <row r="78" spans="1:8" ht="16.2" thickBot="1">
      <c r="A78" s="91" t="s">
        <v>102</v>
      </c>
      <c r="B78" s="25" t="s">
        <v>119</v>
      </c>
      <c r="C78" s="26">
        <f t="shared" si="29"/>
        <v>0</v>
      </c>
      <c r="D78" s="26">
        <v>2510</v>
      </c>
      <c r="E78" s="26">
        <f t="shared" si="30"/>
        <v>0</v>
      </c>
      <c r="F78" s="26">
        <f>F79+0</f>
        <v>2510</v>
      </c>
      <c r="G78" s="169" t="e">
        <f t="shared" si="0"/>
        <v>#DIV/0!</v>
      </c>
      <c r="H78" s="169">
        <f t="shared" si="1"/>
        <v>100</v>
      </c>
    </row>
    <row r="79" spans="1:8" ht="16.2" thickBot="1">
      <c r="A79" s="92">
        <v>3</v>
      </c>
      <c r="B79" s="13" t="s">
        <v>9</v>
      </c>
      <c r="C79" s="15">
        <f>SUM(C80+C81)</f>
        <v>0</v>
      </c>
      <c r="D79" s="15">
        <v>2510</v>
      </c>
      <c r="E79" s="15">
        <f t="shared" si="30"/>
        <v>0</v>
      </c>
      <c r="F79" s="15">
        <f>SUM(F80:F81)</f>
        <v>2510</v>
      </c>
      <c r="G79" s="170" t="e">
        <f t="shared" si="0"/>
        <v>#DIV/0!</v>
      </c>
      <c r="H79" s="170">
        <f t="shared" si="1"/>
        <v>100</v>
      </c>
    </row>
    <row r="80" spans="1:8" ht="16.2" thickBot="1">
      <c r="A80" s="96">
        <v>32</v>
      </c>
      <c r="B80" s="8" t="s">
        <v>17</v>
      </c>
      <c r="C80" s="9">
        <v>0</v>
      </c>
      <c r="D80" s="9">
        <v>2500</v>
      </c>
      <c r="E80" s="9">
        <f t="shared" si="30"/>
        <v>0</v>
      </c>
      <c r="F80" s="9">
        <v>2500</v>
      </c>
      <c r="G80" s="171" t="e">
        <f t="shared" si="0"/>
        <v>#DIV/0!</v>
      </c>
      <c r="H80" s="171">
        <f t="shared" si="1"/>
        <v>100</v>
      </c>
    </row>
    <row r="81" spans="1:8" ht="16.2" thickBot="1">
      <c r="A81" s="96">
        <v>34</v>
      </c>
      <c r="B81" s="8" t="s">
        <v>41</v>
      </c>
      <c r="C81" s="6">
        <v>0</v>
      </c>
      <c r="D81" s="6">
        <v>10</v>
      </c>
      <c r="E81" s="6">
        <f t="shared" si="30"/>
        <v>0</v>
      </c>
      <c r="F81" s="6">
        <v>10</v>
      </c>
      <c r="G81" s="171" t="e">
        <f t="shared" si="0"/>
        <v>#DIV/0!</v>
      </c>
      <c r="H81" s="171">
        <f t="shared" si="1"/>
        <v>100</v>
      </c>
    </row>
    <row r="82" spans="1:8" ht="16.2" thickBot="1">
      <c r="A82" s="19" t="s">
        <v>211</v>
      </c>
      <c r="B82" s="19" t="s">
        <v>133</v>
      </c>
      <c r="C82" s="20">
        <f>SUM(C83+0)</f>
        <v>108.18</v>
      </c>
      <c r="D82" s="20">
        <v>278.52999999999997</v>
      </c>
      <c r="E82" s="20">
        <f t="shared" si="30"/>
        <v>0</v>
      </c>
      <c r="F82" s="20">
        <f>F83+0</f>
        <v>278.52999999999997</v>
      </c>
      <c r="G82" s="168">
        <f t="shared" si="0"/>
        <v>257.46903309299313</v>
      </c>
      <c r="H82" s="168">
        <f t="shared" si="1"/>
        <v>100</v>
      </c>
    </row>
    <row r="83" spans="1:8" ht="16.2" thickBot="1">
      <c r="A83" s="19" t="s">
        <v>99</v>
      </c>
      <c r="B83" s="21" t="s">
        <v>116</v>
      </c>
      <c r="C83" s="22">
        <f t="shared" ref="C83:C84" si="31">SUM(C84+0)</f>
        <v>108.18</v>
      </c>
      <c r="D83" s="22">
        <v>278.52999999999997</v>
      </c>
      <c r="E83" s="22">
        <v>0</v>
      </c>
      <c r="F83" s="22">
        <f>F84+0</f>
        <v>278.52999999999997</v>
      </c>
      <c r="G83" s="168">
        <f t="shared" si="0"/>
        <v>257.46903309299313</v>
      </c>
      <c r="H83" s="168">
        <f t="shared" si="1"/>
        <v>100</v>
      </c>
    </row>
    <row r="84" spans="1:8" ht="16.2" thickBot="1">
      <c r="A84" s="91" t="s">
        <v>102</v>
      </c>
      <c r="B84" s="25" t="s">
        <v>119</v>
      </c>
      <c r="C84" s="26">
        <f t="shared" si="31"/>
        <v>108.18</v>
      </c>
      <c r="D84" s="26">
        <v>278.52999999999997</v>
      </c>
      <c r="E84" s="26">
        <f t="shared" ref="E84:E90" si="32">F84-D84</f>
        <v>0</v>
      </c>
      <c r="F84" s="26">
        <f>F85+0</f>
        <v>278.52999999999997</v>
      </c>
      <c r="G84" s="169">
        <f t="shared" si="0"/>
        <v>257.46903309299313</v>
      </c>
      <c r="H84" s="169">
        <f t="shared" si="1"/>
        <v>100</v>
      </c>
    </row>
    <row r="85" spans="1:8" ht="16.2" thickBot="1">
      <c r="A85" s="92">
        <v>3</v>
      </c>
      <c r="B85" s="13" t="s">
        <v>9</v>
      </c>
      <c r="C85" s="15">
        <f>SUM(C86+0)</f>
        <v>108.18</v>
      </c>
      <c r="D85" s="15">
        <v>278.52999999999997</v>
      </c>
      <c r="E85" s="15">
        <f t="shared" si="32"/>
        <v>0</v>
      </c>
      <c r="F85" s="15">
        <f>F86+0</f>
        <v>278.52999999999997</v>
      </c>
      <c r="G85" s="170">
        <f t="shared" si="0"/>
        <v>257.46903309299313</v>
      </c>
      <c r="H85" s="170">
        <f t="shared" si="1"/>
        <v>100</v>
      </c>
    </row>
    <row r="86" spans="1:8" ht="16.2" thickBot="1">
      <c r="A86" s="97">
        <v>32</v>
      </c>
      <c r="B86" s="17" t="s">
        <v>17</v>
      </c>
      <c r="C86" s="18">
        <v>108.18</v>
      </c>
      <c r="D86" s="18">
        <v>278.52999999999997</v>
      </c>
      <c r="E86" s="18">
        <f t="shared" si="32"/>
        <v>0</v>
      </c>
      <c r="F86" s="18">
        <v>278.52999999999997</v>
      </c>
      <c r="G86" s="171">
        <f t="shared" si="0"/>
        <v>257.46903309299313</v>
      </c>
      <c r="H86" s="171">
        <f t="shared" si="1"/>
        <v>100</v>
      </c>
    </row>
    <row r="87" spans="1:8" ht="16.2" thickBot="1">
      <c r="A87" s="163" t="s">
        <v>103</v>
      </c>
      <c r="B87" s="163" t="s">
        <v>155</v>
      </c>
      <c r="C87" s="165">
        <f>SUM(C89+C96+C112)</f>
        <v>63906.19</v>
      </c>
      <c r="D87" s="165">
        <v>70626.24000000002</v>
      </c>
      <c r="E87" s="165">
        <f t="shared" si="32"/>
        <v>3949.2199999999721</v>
      </c>
      <c r="F87" s="165">
        <f>F96+F112</f>
        <v>74575.459999999992</v>
      </c>
      <c r="G87" s="167">
        <f t="shared" si="0"/>
        <v>116.69520589476544</v>
      </c>
      <c r="H87" s="167">
        <f t="shared" si="1"/>
        <v>105.59171775249534</v>
      </c>
    </row>
    <row r="88" spans="1:8" ht="16.2" thickBot="1">
      <c r="A88" s="163" t="s">
        <v>230</v>
      </c>
      <c r="B88" s="163" t="s">
        <v>199</v>
      </c>
      <c r="C88" s="165">
        <v>488</v>
      </c>
      <c r="D88" s="165">
        <v>252.49</v>
      </c>
      <c r="E88" s="165">
        <f t="shared" si="32"/>
        <v>0</v>
      </c>
      <c r="F88" s="165">
        <f>F117+0</f>
        <v>252.49</v>
      </c>
      <c r="G88" s="167">
        <v>0</v>
      </c>
      <c r="H88" s="167">
        <v>0</v>
      </c>
    </row>
    <row r="89" spans="1:8" ht="16.2" thickBot="1">
      <c r="A89" s="19" t="s">
        <v>136</v>
      </c>
      <c r="B89" s="19" t="s">
        <v>120</v>
      </c>
      <c r="C89" s="20">
        <v>0</v>
      </c>
      <c r="D89" s="20">
        <v>0</v>
      </c>
      <c r="E89" s="20">
        <f t="shared" si="32"/>
        <v>0</v>
      </c>
      <c r="F89" s="20">
        <f>F90+0</f>
        <v>0</v>
      </c>
      <c r="G89" s="168" t="e">
        <f t="shared" si="0"/>
        <v>#DIV/0!</v>
      </c>
      <c r="H89" s="168" t="e">
        <f t="shared" si="1"/>
        <v>#DIV/0!</v>
      </c>
    </row>
    <row r="90" spans="1:8" ht="16.2" thickBot="1">
      <c r="A90" s="19" t="s">
        <v>99</v>
      </c>
      <c r="B90" s="21" t="s">
        <v>116</v>
      </c>
      <c r="C90" s="22">
        <f>SUM(C91+0)</f>
        <v>0</v>
      </c>
      <c r="D90" s="22">
        <v>0</v>
      </c>
      <c r="E90" s="22">
        <f t="shared" si="32"/>
        <v>0</v>
      </c>
      <c r="F90" s="22">
        <f>F91+0</f>
        <v>0</v>
      </c>
      <c r="G90" s="168" t="e">
        <f t="shared" si="0"/>
        <v>#DIV/0!</v>
      </c>
      <c r="H90" s="168" t="e">
        <f t="shared" si="1"/>
        <v>#DIV/0!</v>
      </c>
    </row>
    <row r="91" spans="1:8" ht="16.2" thickBot="1">
      <c r="A91" s="91" t="s">
        <v>97</v>
      </c>
      <c r="B91" s="25" t="s">
        <v>121</v>
      </c>
      <c r="C91" s="26">
        <v>0</v>
      </c>
      <c r="D91" s="26">
        <v>0</v>
      </c>
      <c r="E91" s="26"/>
      <c r="F91" s="26">
        <f>F92+F94</f>
        <v>0</v>
      </c>
      <c r="G91" s="169" t="e">
        <f t="shared" si="0"/>
        <v>#DIV/0!</v>
      </c>
      <c r="H91" s="169" t="e">
        <f t="shared" si="1"/>
        <v>#DIV/0!</v>
      </c>
    </row>
    <row r="92" spans="1:8" ht="16.2" thickBot="1">
      <c r="A92" s="92">
        <v>3</v>
      </c>
      <c r="B92" s="13" t="s">
        <v>9</v>
      </c>
      <c r="C92" s="14">
        <v>0</v>
      </c>
      <c r="D92" s="14">
        <v>0</v>
      </c>
      <c r="E92" s="14">
        <f>F92-D902</f>
        <v>0</v>
      </c>
      <c r="F92" s="14">
        <f>F93+0</f>
        <v>0</v>
      </c>
      <c r="G92" s="170" t="e">
        <f t="shared" si="0"/>
        <v>#DIV/0!</v>
      </c>
      <c r="H92" s="170" t="e">
        <f t="shared" si="1"/>
        <v>#DIV/0!</v>
      </c>
    </row>
    <row r="93" spans="1:8" ht="16.2" thickBot="1">
      <c r="A93" s="97">
        <v>32</v>
      </c>
      <c r="B93" s="17" t="s">
        <v>17</v>
      </c>
      <c r="C93" s="18">
        <v>0</v>
      </c>
      <c r="D93" s="18">
        <v>0</v>
      </c>
      <c r="E93" s="18">
        <f>F93-D912</f>
        <v>0</v>
      </c>
      <c r="F93" s="18">
        <v>0</v>
      </c>
      <c r="G93" s="171" t="e">
        <f t="shared" si="0"/>
        <v>#DIV/0!</v>
      </c>
      <c r="H93" s="171" t="e">
        <f t="shared" si="1"/>
        <v>#DIV/0!</v>
      </c>
    </row>
    <row r="94" spans="1:8" ht="16.2" thickBot="1">
      <c r="A94" s="95">
        <v>4</v>
      </c>
      <c r="B94" s="16" t="s">
        <v>11</v>
      </c>
      <c r="C94" s="14">
        <v>0</v>
      </c>
      <c r="D94" s="14">
        <v>0</v>
      </c>
      <c r="E94" s="14">
        <f t="shared" ref="E94:E129" si="33">F94-D94</f>
        <v>0</v>
      </c>
      <c r="F94" s="14">
        <f>F95+0</f>
        <v>0</v>
      </c>
      <c r="G94" s="170" t="e">
        <f t="shared" si="0"/>
        <v>#DIV/0!</v>
      </c>
      <c r="H94" s="170" t="e">
        <f t="shared" si="1"/>
        <v>#DIV/0!</v>
      </c>
    </row>
    <row r="95" spans="1:8" ht="16.2" thickBot="1">
      <c r="A95" s="97">
        <v>42</v>
      </c>
      <c r="B95" s="17" t="s">
        <v>122</v>
      </c>
      <c r="C95" s="18">
        <v>0</v>
      </c>
      <c r="D95" s="18">
        <v>0</v>
      </c>
      <c r="E95" s="18">
        <f t="shared" si="33"/>
        <v>0</v>
      </c>
      <c r="F95" s="18">
        <v>0</v>
      </c>
      <c r="G95" s="171" t="e">
        <f t="shared" si="0"/>
        <v>#DIV/0!</v>
      </c>
      <c r="H95" s="171" t="e">
        <f t="shared" si="1"/>
        <v>#DIV/0!</v>
      </c>
    </row>
    <row r="96" spans="1:8" ht="16.2" thickBot="1">
      <c r="A96" s="19" t="s">
        <v>135</v>
      </c>
      <c r="B96" s="19" t="s">
        <v>123</v>
      </c>
      <c r="C96" s="20">
        <f>SUM(C97+C101)</f>
        <v>62651.01</v>
      </c>
      <c r="D96" s="20">
        <v>67373.750000000015</v>
      </c>
      <c r="E96" s="20">
        <f t="shared" si="33"/>
        <v>4201.7099999999773</v>
      </c>
      <c r="F96" s="20">
        <f>F98+F102+F106+F109</f>
        <v>71575.459999999992</v>
      </c>
      <c r="G96" s="168">
        <f t="shared" si="0"/>
        <v>114.24470251956032</v>
      </c>
      <c r="H96" s="168">
        <f t="shared" si="1"/>
        <v>106.23641997068587</v>
      </c>
    </row>
    <row r="97" spans="1:8" ht="16.2" thickBot="1">
      <c r="A97" s="19" t="s">
        <v>96</v>
      </c>
      <c r="B97" s="21" t="s">
        <v>112</v>
      </c>
      <c r="C97" s="22">
        <f t="shared" ref="C97" si="34">SUM(C98+0)</f>
        <v>729.96</v>
      </c>
      <c r="D97" s="22">
        <v>729.96</v>
      </c>
      <c r="E97" s="22">
        <f t="shared" si="33"/>
        <v>0</v>
      </c>
      <c r="F97" s="22">
        <f>F98+0</f>
        <v>729.96</v>
      </c>
      <c r="G97" s="168">
        <f t="shared" si="0"/>
        <v>100</v>
      </c>
      <c r="H97" s="168">
        <f t="shared" si="1"/>
        <v>100</v>
      </c>
    </row>
    <row r="98" spans="1:8" ht="16.2" thickBot="1">
      <c r="A98" s="91" t="s">
        <v>104</v>
      </c>
      <c r="B98" s="25" t="s">
        <v>124</v>
      </c>
      <c r="C98" s="26">
        <f t="shared" ref="C98" si="35">SUM(C100+0)</f>
        <v>729.96</v>
      </c>
      <c r="D98" s="26">
        <v>729.96</v>
      </c>
      <c r="E98" s="26">
        <f t="shared" si="33"/>
        <v>0</v>
      </c>
      <c r="F98" s="26">
        <f>F99+0</f>
        <v>729.96</v>
      </c>
      <c r="G98" s="169">
        <f t="shared" si="0"/>
        <v>100</v>
      </c>
      <c r="H98" s="169">
        <f t="shared" si="1"/>
        <v>100</v>
      </c>
    </row>
    <row r="99" spans="1:8" ht="16.2" thickBot="1">
      <c r="A99" s="92">
        <v>3</v>
      </c>
      <c r="B99" s="13" t="s">
        <v>9</v>
      </c>
      <c r="C99" s="14">
        <v>729.96</v>
      </c>
      <c r="D99" s="14">
        <v>729.96</v>
      </c>
      <c r="E99" s="14">
        <f t="shared" si="33"/>
        <v>0</v>
      </c>
      <c r="F99" s="14">
        <f>F100+0</f>
        <v>729.96</v>
      </c>
      <c r="G99" s="170">
        <f t="shared" si="0"/>
        <v>100</v>
      </c>
      <c r="H99" s="170">
        <f t="shared" si="1"/>
        <v>100</v>
      </c>
    </row>
    <row r="100" spans="1:8" ht="16.2" thickBot="1">
      <c r="A100" s="93">
        <v>32</v>
      </c>
      <c r="B100" s="5" t="s">
        <v>17</v>
      </c>
      <c r="C100" s="6">
        <v>729.96</v>
      </c>
      <c r="D100" s="6">
        <v>729.96</v>
      </c>
      <c r="E100" s="6">
        <f t="shared" si="33"/>
        <v>0</v>
      </c>
      <c r="F100" s="6">
        <v>729.96</v>
      </c>
      <c r="G100" s="171">
        <f t="shared" si="0"/>
        <v>100</v>
      </c>
      <c r="H100" s="171">
        <f t="shared" si="1"/>
        <v>100</v>
      </c>
    </row>
    <row r="101" spans="1:8" ht="16.2" thickBot="1">
      <c r="A101" s="19" t="s">
        <v>99</v>
      </c>
      <c r="B101" s="21" t="s">
        <v>116</v>
      </c>
      <c r="C101" s="22">
        <f>SUM(C102+C109)</f>
        <v>61921.05</v>
      </c>
      <c r="D101" s="22">
        <v>66643.790000000008</v>
      </c>
      <c r="E101" s="22">
        <f t="shared" si="33"/>
        <v>4201.7099999999919</v>
      </c>
      <c r="F101" s="22">
        <f>F102+F106+F109</f>
        <v>70845.5</v>
      </c>
      <c r="G101" s="169">
        <f t="shared" si="0"/>
        <v>114.41262704686048</v>
      </c>
      <c r="H101" s="169">
        <f t="shared" si="1"/>
        <v>106.30472846757364</v>
      </c>
    </row>
    <row r="102" spans="1:8" ht="16.2" thickBot="1">
      <c r="A102" s="91" t="s">
        <v>102</v>
      </c>
      <c r="B102" s="25" t="s">
        <v>119</v>
      </c>
      <c r="C102" s="26">
        <f t="shared" ref="C102" si="36">SUM(C103+0)</f>
        <v>28180.41</v>
      </c>
      <c r="D102" s="26">
        <v>28711.29</v>
      </c>
      <c r="E102" s="26">
        <f t="shared" si="33"/>
        <v>-804.27000000000044</v>
      </c>
      <c r="F102" s="26">
        <f>F103+0</f>
        <v>27907.02</v>
      </c>
      <c r="G102" s="169">
        <f t="shared" si="0"/>
        <v>99.029857975806607</v>
      </c>
      <c r="H102" s="169">
        <f t="shared" si="1"/>
        <v>97.198767453499997</v>
      </c>
    </row>
    <row r="103" spans="1:8" ht="16.2" thickBot="1">
      <c r="A103" s="92">
        <v>3</v>
      </c>
      <c r="B103" s="13" t="s">
        <v>9</v>
      </c>
      <c r="C103" s="15">
        <f>SUM(C104+C105)</f>
        <v>28180.41</v>
      </c>
      <c r="D103" s="15">
        <v>28711.29</v>
      </c>
      <c r="E103" s="15">
        <f t="shared" si="33"/>
        <v>-804.27000000000044</v>
      </c>
      <c r="F103" s="15">
        <f>F104+F105</f>
        <v>27907.02</v>
      </c>
      <c r="G103" s="170">
        <f t="shared" ref="G103:G167" si="37">F103/C103*100</f>
        <v>99.029857975806607</v>
      </c>
      <c r="H103" s="170">
        <f t="shared" ref="H103:H167" si="38">F103/D103*100</f>
        <v>97.198767453499997</v>
      </c>
    </row>
    <row r="104" spans="1:8" ht="16.2" thickBot="1">
      <c r="A104" s="96">
        <v>32</v>
      </c>
      <c r="B104" s="8" t="s">
        <v>17</v>
      </c>
      <c r="C104" s="9">
        <v>27740.41</v>
      </c>
      <c r="D104" s="9">
        <v>28200.31</v>
      </c>
      <c r="E104" s="9">
        <f t="shared" si="33"/>
        <v>-751.29000000000087</v>
      </c>
      <c r="F104" s="9">
        <v>27449.02</v>
      </c>
      <c r="G104" s="171">
        <f t="shared" si="37"/>
        <v>98.949582936950108</v>
      </c>
      <c r="H104" s="171">
        <f t="shared" si="38"/>
        <v>97.335880350251472</v>
      </c>
    </row>
    <row r="105" spans="1:8" ht="16.2" thickBot="1">
      <c r="A105" s="93">
        <v>34</v>
      </c>
      <c r="B105" s="5" t="s">
        <v>41</v>
      </c>
      <c r="C105" s="6">
        <v>440</v>
      </c>
      <c r="D105" s="6">
        <v>510.98</v>
      </c>
      <c r="E105" s="6">
        <f t="shared" si="33"/>
        <v>-52.980000000000018</v>
      </c>
      <c r="F105" s="6">
        <v>458</v>
      </c>
      <c r="G105" s="171">
        <f t="shared" si="37"/>
        <v>104.09090909090909</v>
      </c>
      <c r="H105" s="171">
        <f t="shared" si="38"/>
        <v>89.631688128693881</v>
      </c>
    </row>
    <row r="106" spans="1:8" ht="16.2" thickBot="1">
      <c r="A106" s="91" t="s">
        <v>97</v>
      </c>
      <c r="B106" s="25" t="s">
        <v>121</v>
      </c>
      <c r="C106" s="26">
        <f>SUM(C108+0)</f>
        <v>0</v>
      </c>
      <c r="D106" s="26">
        <v>3238.75</v>
      </c>
      <c r="E106" s="26">
        <f t="shared" si="33"/>
        <v>5387.2099999999991</v>
      </c>
      <c r="F106" s="26">
        <f>F107+0</f>
        <v>8625.9599999999991</v>
      </c>
      <c r="G106" s="169" t="e">
        <f t="shared" si="37"/>
        <v>#DIV/0!</v>
      </c>
      <c r="H106" s="169">
        <f t="shared" si="38"/>
        <v>266.33608645310687</v>
      </c>
    </row>
    <row r="107" spans="1:8" ht="16.2" thickBot="1">
      <c r="A107" s="92">
        <v>4</v>
      </c>
      <c r="B107" s="13" t="s">
        <v>11</v>
      </c>
      <c r="C107" s="15">
        <f>SUM(C108+0)</f>
        <v>0</v>
      </c>
      <c r="D107" s="15">
        <v>3238.75</v>
      </c>
      <c r="E107" s="15">
        <f t="shared" si="33"/>
        <v>5387.2099999999991</v>
      </c>
      <c r="F107" s="15">
        <f>F108+0</f>
        <v>8625.9599999999991</v>
      </c>
      <c r="G107" s="170" t="e">
        <f t="shared" si="37"/>
        <v>#DIV/0!</v>
      </c>
      <c r="H107" s="170">
        <f t="shared" si="38"/>
        <v>266.33608645310687</v>
      </c>
    </row>
    <row r="108" spans="1:8" ht="16.2" thickBot="1">
      <c r="A108" s="93">
        <v>42</v>
      </c>
      <c r="B108" s="5" t="s">
        <v>122</v>
      </c>
      <c r="C108" s="9">
        <v>0</v>
      </c>
      <c r="D108" s="9">
        <v>3238.75</v>
      </c>
      <c r="E108" s="9">
        <f t="shared" si="33"/>
        <v>5387.2099999999991</v>
      </c>
      <c r="F108" s="9">
        <v>8625.9599999999991</v>
      </c>
      <c r="G108" s="171" t="e">
        <f t="shared" si="37"/>
        <v>#DIV/0!</v>
      </c>
      <c r="H108" s="171">
        <f t="shared" si="38"/>
        <v>266.33608645310687</v>
      </c>
    </row>
    <row r="109" spans="1:8" ht="16.2" thickBot="1">
      <c r="A109" s="91" t="s">
        <v>105</v>
      </c>
      <c r="B109" s="25" t="s">
        <v>125</v>
      </c>
      <c r="C109" s="26">
        <f>SUM(C111+0)</f>
        <v>33740.639999999999</v>
      </c>
      <c r="D109" s="26">
        <v>34693.75</v>
      </c>
      <c r="E109" s="26">
        <f t="shared" si="33"/>
        <v>-381.2300000000032</v>
      </c>
      <c r="F109" s="26">
        <f>F110+0</f>
        <v>34312.519999999997</v>
      </c>
      <c r="G109" s="169">
        <f t="shared" si="37"/>
        <v>101.69492931965725</v>
      </c>
      <c r="H109" s="169">
        <f t="shared" si="38"/>
        <v>98.901156548369656</v>
      </c>
    </row>
    <row r="110" spans="1:8" ht="16.2" thickBot="1">
      <c r="A110" s="92">
        <v>3</v>
      </c>
      <c r="B110" s="13" t="s">
        <v>9</v>
      </c>
      <c r="C110" s="15">
        <f>SUM(C111+0)</f>
        <v>33740.639999999999</v>
      </c>
      <c r="D110" s="15">
        <v>34693.75</v>
      </c>
      <c r="E110" s="15">
        <f t="shared" si="33"/>
        <v>-381.2300000000032</v>
      </c>
      <c r="F110" s="15">
        <f>F111+0</f>
        <v>34312.519999999997</v>
      </c>
      <c r="G110" s="170">
        <f t="shared" si="37"/>
        <v>101.69492931965725</v>
      </c>
      <c r="H110" s="170">
        <f t="shared" si="38"/>
        <v>98.901156548369656</v>
      </c>
    </row>
    <row r="111" spans="1:8" ht="16.2" thickBot="1">
      <c r="A111" s="96">
        <v>32</v>
      </c>
      <c r="B111" s="8" t="s">
        <v>17</v>
      </c>
      <c r="C111" s="9">
        <v>33740.639999999999</v>
      </c>
      <c r="D111" s="9">
        <v>34693.75</v>
      </c>
      <c r="E111" s="9">
        <f t="shared" si="33"/>
        <v>-381.2300000000032</v>
      </c>
      <c r="F111" s="9">
        <v>34312.519999999997</v>
      </c>
      <c r="G111" s="171">
        <f t="shared" si="37"/>
        <v>101.69492931965725</v>
      </c>
      <c r="H111" s="171">
        <f t="shared" si="38"/>
        <v>98.901156548369656</v>
      </c>
    </row>
    <row r="112" spans="1:8" ht="16.2" thickBot="1">
      <c r="A112" s="19" t="s">
        <v>134</v>
      </c>
      <c r="B112" s="19" t="s">
        <v>30</v>
      </c>
      <c r="C112" s="20">
        <f>SUM(C113+0)</f>
        <v>1255.18</v>
      </c>
      <c r="D112" s="20">
        <v>3000</v>
      </c>
      <c r="E112" s="20">
        <f t="shared" si="33"/>
        <v>0</v>
      </c>
      <c r="F112" s="20">
        <f>F113+0</f>
        <v>3000</v>
      </c>
      <c r="G112" s="168">
        <f t="shared" si="37"/>
        <v>239.00954444780828</v>
      </c>
      <c r="H112" s="168">
        <f t="shared" si="38"/>
        <v>100</v>
      </c>
    </row>
    <row r="113" spans="1:8" ht="16.2" thickBot="1">
      <c r="A113" s="19" t="s">
        <v>96</v>
      </c>
      <c r="B113" s="21" t="s">
        <v>116</v>
      </c>
      <c r="C113" s="22">
        <f>SUM(C114+0)</f>
        <v>1255.18</v>
      </c>
      <c r="D113" s="22">
        <v>3000</v>
      </c>
      <c r="E113" s="22">
        <f t="shared" si="33"/>
        <v>0</v>
      </c>
      <c r="F113" s="22">
        <f>F114+0</f>
        <v>3000</v>
      </c>
      <c r="G113" s="168">
        <f t="shared" si="37"/>
        <v>239.00954444780828</v>
      </c>
      <c r="H113" s="168">
        <f t="shared" si="38"/>
        <v>100</v>
      </c>
    </row>
    <row r="114" spans="1:8" ht="16.2" thickBot="1">
      <c r="A114" s="91" t="s">
        <v>102</v>
      </c>
      <c r="B114" s="25" t="s">
        <v>119</v>
      </c>
      <c r="C114" s="26">
        <f>SUM(C115+0)</f>
        <v>1255.18</v>
      </c>
      <c r="D114" s="26">
        <v>3000</v>
      </c>
      <c r="E114" s="26">
        <f t="shared" si="33"/>
        <v>0</v>
      </c>
      <c r="F114" s="26">
        <f>F115+0</f>
        <v>3000</v>
      </c>
      <c r="G114" s="169">
        <f t="shared" si="37"/>
        <v>239.00954444780828</v>
      </c>
      <c r="H114" s="169">
        <f t="shared" si="38"/>
        <v>100</v>
      </c>
    </row>
    <row r="115" spans="1:8" ht="16.2" thickBot="1">
      <c r="A115" s="92">
        <v>3</v>
      </c>
      <c r="B115" s="13" t="s">
        <v>9</v>
      </c>
      <c r="C115" s="14">
        <f>SUM(C116+0)</f>
        <v>1255.18</v>
      </c>
      <c r="D115" s="14">
        <v>3000</v>
      </c>
      <c r="E115" s="14">
        <f t="shared" si="33"/>
        <v>0</v>
      </c>
      <c r="F115" s="14">
        <f>F116+0</f>
        <v>3000</v>
      </c>
      <c r="G115" s="170">
        <f t="shared" si="37"/>
        <v>239.00954444780828</v>
      </c>
      <c r="H115" s="170">
        <f t="shared" si="38"/>
        <v>100</v>
      </c>
    </row>
    <row r="116" spans="1:8" ht="16.2" thickBot="1">
      <c r="A116" s="93">
        <v>32</v>
      </c>
      <c r="B116" s="5" t="s">
        <v>17</v>
      </c>
      <c r="C116" s="6">
        <v>1255.18</v>
      </c>
      <c r="D116" s="6">
        <v>3000</v>
      </c>
      <c r="E116" s="6">
        <f t="shared" si="33"/>
        <v>0</v>
      </c>
      <c r="F116" s="6">
        <v>3000</v>
      </c>
      <c r="G116" s="171">
        <f t="shared" si="37"/>
        <v>239.00954444780828</v>
      </c>
      <c r="H116" s="171">
        <f t="shared" si="38"/>
        <v>100</v>
      </c>
    </row>
    <row r="117" spans="1:8" ht="16.2" thickBot="1">
      <c r="A117" s="19" t="s">
        <v>212</v>
      </c>
      <c r="B117" s="19" t="s">
        <v>170</v>
      </c>
      <c r="C117" s="20">
        <f>C119+0</f>
        <v>488</v>
      </c>
      <c r="D117" s="20">
        <v>252.49</v>
      </c>
      <c r="E117" s="20">
        <f t="shared" si="33"/>
        <v>0</v>
      </c>
      <c r="F117" s="20">
        <f>F118+0</f>
        <v>252.49</v>
      </c>
      <c r="G117" s="168">
        <f t="shared" si="37"/>
        <v>51.739754098360656</v>
      </c>
      <c r="H117" s="168">
        <f t="shared" si="38"/>
        <v>100</v>
      </c>
    </row>
    <row r="118" spans="1:8" ht="16.2" thickBot="1">
      <c r="A118" s="19" t="s">
        <v>96</v>
      </c>
      <c r="B118" s="21" t="s">
        <v>116</v>
      </c>
      <c r="C118" s="22">
        <f t="shared" ref="C118" si="39">SUM(C119+0)</f>
        <v>488</v>
      </c>
      <c r="D118" s="22">
        <v>252.49</v>
      </c>
      <c r="E118" s="22">
        <f t="shared" si="33"/>
        <v>0</v>
      </c>
      <c r="F118" s="22">
        <f>F119+0</f>
        <v>252.49</v>
      </c>
      <c r="G118" s="168">
        <f t="shared" si="37"/>
        <v>51.739754098360656</v>
      </c>
      <c r="H118" s="168">
        <f t="shared" si="38"/>
        <v>100</v>
      </c>
    </row>
    <row r="119" spans="1:8" ht="16.2" thickBot="1">
      <c r="A119" s="91" t="s">
        <v>102</v>
      </c>
      <c r="B119" s="25" t="s">
        <v>119</v>
      </c>
      <c r="C119" s="26">
        <f>C120+0</f>
        <v>488</v>
      </c>
      <c r="D119" s="26">
        <v>252.49</v>
      </c>
      <c r="E119" s="26">
        <f t="shared" si="33"/>
        <v>0</v>
      </c>
      <c r="F119" s="26">
        <f>F120+0</f>
        <v>252.49</v>
      </c>
      <c r="G119" s="169">
        <f t="shared" si="37"/>
        <v>51.739754098360656</v>
      </c>
      <c r="H119" s="169">
        <f t="shared" si="38"/>
        <v>100</v>
      </c>
    </row>
    <row r="120" spans="1:8" ht="16.2" thickBot="1">
      <c r="A120" s="92">
        <v>3</v>
      </c>
      <c r="B120" s="13" t="s">
        <v>9</v>
      </c>
      <c r="C120" s="14">
        <f>C121+0</f>
        <v>488</v>
      </c>
      <c r="D120" s="14">
        <v>252.49</v>
      </c>
      <c r="E120" s="14">
        <f t="shared" si="33"/>
        <v>0</v>
      </c>
      <c r="F120" s="14">
        <f>F121+0</f>
        <v>252.49</v>
      </c>
      <c r="G120" s="170">
        <f t="shared" si="37"/>
        <v>51.739754098360656</v>
      </c>
      <c r="H120" s="170">
        <f t="shared" si="38"/>
        <v>100</v>
      </c>
    </row>
    <row r="121" spans="1:8" ht="16.2" thickBot="1">
      <c r="A121" s="93">
        <v>32</v>
      </c>
      <c r="B121" s="5" t="s">
        <v>17</v>
      </c>
      <c r="C121" s="6">
        <v>488</v>
      </c>
      <c r="D121" s="6">
        <v>252.49</v>
      </c>
      <c r="E121" s="6">
        <f t="shared" si="33"/>
        <v>0</v>
      </c>
      <c r="F121" s="6">
        <v>252.49</v>
      </c>
      <c r="G121" s="171">
        <f t="shared" si="37"/>
        <v>51.739754098360656</v>
      </c>
      <c r="H121" s="171">
        <f t="shared" si="38"/>
        <v>100</v>
      </c>
    </row>
    <row r="122" spans="1:8" ht="16.2" thickBot="1">
      <c r="A122" s="163" t="s">
        <v>106</v>
      </c>
      <c r="B122" s="163" t="s">
        <v>156</v>
      </c>
      <c r="C122" s="165">
        <f>SUM(C124+C133+C143++C165+C183)</f>
        <v>691334.83000000007</v>
      </c>
      <c r="D122" s="165">
        <v>776204.27</v>
      </c>
      <c r="E122" s="165">
        <f t="shared" si="33"/>
        <v>48176.089999999967</v>
      </c>
      <c r="F122" s="165">
        <f>F124+F133+F143</f>
        <v>824380.36</v>
      </c>
      <c r="G122" s="167">
        <f t="shared" si="37"/>
        <v>119.24473123970911</v>
      </c>
      <c r="H122" s="167">
        <f t="shared" si="38"/>
        <v>106.20662522250748</v>
      </c>
    </row>
    <row r="123" spans="1:8" ht="16.2" thickBot="1">
      <c r="A123" s="163" t="s">
        <v>229</v>
      </c>
      <c r="B123" s="163" t="s">
        <v>200</v>
      </c>
      <c r="C123" s="165">
        <f>C165+C171+C177+C183+C191</f>
        <v>4971.34</v>
      </c>
      <c r="D123" s="165">
        <f>D165+D171+D177+D183+D191</f>
        <v>3441.83</v>
      </c>
      <c r="E123" s="165">
        <f t="shared" si="33"/>
        <v>0</v>
      </c>
      <c r="F123" s="165">
        <f>F165+F171+F177+F183+F191</f>
        <v>3441.83</v>
      </c>
      <c r="G123" s="167">
        <f t="shared" ref="G123" si="40">F123/C123*100</f>
        <v>69.233446113120394</v>
      </c>
      <c r="H123" s="167">
        <f t="shared" ref="H123" si="41">F123/D123*100</f>
        <v>100</v>
      </c>
    </row>
    <row r="124" spans="1:8" ht="16.2" thickBot="1">
      <c r="A124" s="19" t="s">
        <v>137</v>
      </c>
      <c r="B124" s="19" t="s">
        <v>126</v>
      </c>
      <c r="C124" s="20">
        <f t="shared" ref="C124" si="42">SUM(C125+0)</f>
        <v>1097.26</v>
      </c>
      <c r="D124" s="20">
        <v>3417.5</v>
      </c>
      <c r="E124" s="20">
        <f t="shared" si="33"/>
        <v>-25.759999999999764</v>
      </c>
      <c r="F124" s="22">
        <f>F125+0</f>
        <v>3391.7400000000002</v>
      </c>
      <c r="G124" s="168">
        <f t="shared" si="37"/>
        <v>309.10996482146442</v>
      </c>
      <c r="H124" s="168">
        <f t="shared" si="38"/>
        <v>99.246232626188743</v>
      </c>
    </row>
    <row r="125" spans="1:8" ht="16.2" thickBot="1">
      <c r="A125" s="19" t="s">
        <v>96</v>
      </c>
      <c r="B125" s="21" t="s">
        <v>112</v>
      </c>
      <c r="C125" s="22">
        <f>SUM(C126+C130)</f>
        <v>1097.26</v>
      </c>
      <c r="D125" s="22">
        <v>3417.5</v>
      </c>
      <c r="E125" s="22">
        <f t="shared" si="33"/>
        <v>-25.759999999999764</v>
      </c>
      <c r="F125" s="22">
        <f>F126+F130</f>
        <v>3391.7400000000002</v>
      </c>
      <c r="G125" s="168">
        <f t="shared" si="37"/>
        <v>309.10996482146442</v>
      </c>
      <c r="H125" s="168">
        <f t="shared" si="38"/>
        <v>99.246232626188743</v>
      </c>
    </row>
    <row r="126" spans="1:8" ht="16.2" thickBot="1">
      <c r="A126" s="91" t="s">
        <v>107</v>
      </c>
      <c r="B126" s="25" t="s">
        <v>115</v>
      </c>
      <c r="C126" s="26">
        <f>C127+0</f>
        <v>1041.26</v>
      </c>
      <c r="D126" s="26">
        <v>3417.5</v>
      </c>
      <c r="E126" s="26">
        <f t="shared" si="33"/>
        <v>-133.75999999999976</v>
      </c>
      <c r="F126" s="26">
        <f>F127+0</f>
        <v>3283.7400000000002</v>
      </c>
      <c r="G126" s="169">
        <f t="shared" si="37"/>
        <v>315.36215738624361</v>
      </c>
      <c r="H126" s="169">
        <f t="shared" si="38"/>
        <v>96.08602779809803</v>
      </c>
    </row>
    <row r="127" spans="1:8" ht="16.2" thickBot="1">
      <c r="A127" s="92">
        <v>3</v>
      </c>
      <c r="B127" s="13" t="s">
        <v>9</v>
      </c>
      <c r="C127" s="15">
        <f>C128+C129</f>
        <v>1041.26</v>
      </c>
      <c r="D127" s="15">
        <v>3417.5</v>
      </c>
      <c r="E127" s="15">
        <f t="shared" si="33"/>
        <v>-133.75999999999976</v>
      </c>
      <c r="F127" s="15">
        <f>SUM(F128:F129)</f>
        <v>3283.7400000000002</v>
      </c>
      <c r="G127" s="170">
        <f t="shared" si="37"/>
        <v>315.36215738624361</v>
      </c>
      <c r="H127" s="170">
        <f t="shared" si="38"/>
        <v>96.08602779809803</v>
      </c>
    </row>
    <row r="128" spans="1:8" ht="16.2" thickBot="1">
      <c r="A128" s="93">
        <v>31</v>
      </c>
      <c r="B128" s="5" t="s">
        <v>10</v>
      </c>
      <c r="C128" s="9">
        <v>1019.87</v>
      </c>
      <c r="D128" s="9">
        <v>3264.2</v>
      </c>
      <c r="E128" s="9">
        <f t="shared" si="33"/>
        <v>-133.75999999999976</v>
      </c>
      <c r="F128" s="9">
        <v>3130.44</v>
      </c>
      <c r="G128" s="171">
        <f t="shared" si="37"/>
        <v>306.94500279447385</v>
      </c>
      <c r="H128" s="171">
        <f t="shared" si="38"/>
        <v>95.90221187427241</v>
      </c>
    </row>
    <row r="129" spans="1:8" ht="16.2" thickBot="1">
      <c r="A129" s="93">
        <v>32</v>
      </c>
      <c r="B129" s="5" t="s">
        <v>17</v>
      </c>
      <c r="C129" s="6">
        <v>21.39</v>
      </c>
      <c r="D129" s="6">
        <v>153.30000000000001</v>
      </c>
      <c r="E129" s="6">
        <f t="shared" si="33"/>
        <v>0</v>
      </c>
      <c r="F129" s="6">
        <v>153.30000000000001</v>
      </c>
      <c r="G129" s="171">
        <f t="shared" si="37"/>
        <v>716.6900420757363</v>
      </c>
      <c r="H129" s="171">
        <f t="shared" si="38"/>
        <v>100</v>
      </c>
    </row>
    <row r="130" spans="1:8" ht="16.2" thickBot="1">
      <c r="A130" s="91" t="s">
        <v>141</v>
      </c>
      <c r="B130" s="25" t="s">
        <v>142</v>
      </c>
      <c r="C130" s="26">
        <f>SUM(C131+0)</f>
        <v>56</v>
      </c>
      <c r="D130" s="26">
        <v>0</v>
      </c>
      <c r="E130" s="26">
        <f>F130+0</f>
        <v>108</v>
      </c>
      <c r="F130" s="26">
        <f>F131+0</f>
        <v>108</v>
      </c>
      <c r="G130" s="169">
        <f t="shared" si="37"/>
        <v>192.85714285714286</v>
      </c>
      <c r="H130" s="169" t="e">
        <f t="shared" si="38"/>
        <v>#DIV/0!</v>
      </c>
    </row>
    <row r="131" spans="1:8" ht="16.2" thickBot="1">
      <c r="A131" s="92">
        <v>3</v>
      </c>
      <c r="B131" s="13" t="s">
        <v>9</v>
      </c>
      <c r="C131" s="15">
        <f>SUM(C132+0)</f>
        <v>56</v>
      </c>
      <c r="D131" s="15">
        <v>0</v>
      </c>
      <c r="E131" s="15">
        <f>F131+0</f>
        <v>108</v>
      </c>
      <c r="F131" s="15">
        <f>F132+0</f>
        <v>108</v>
      </c>
      <c r="G131" s="170">
        <f t="shared" si="37"/>
        <v>192.85714285714286</v>
      </c>
      <c r="H131" s="170" t="e">
        <f t="shared" si="38"/>
        <v>#DIV/0!</v>
      </c>
    </row>
    <row r="132" spans="1:8" ht="16.2" thickBot="1">
      <c r="A132" s="93">
        <v>32</v>
      </c>
      <c r="B132" s="5" t="s">
        <v>17</v>
      </c>
      <c r="C132" s="6">
        <v>56</v>
      </c>
      <c r="D132" s="6">
        <v>0</v>
      </c>
      <c r="E132" s="6">
        <f t="shared" ref="E132:E163" si="43">F132-D132</f>
        <v>108</v>
      </c>
      <c r="F132" s="6">
        <v>108</v>
      </c>
      <c r="G132" s="171">
        <f t="shared" si="37"/>
        <v>192.85714285714286</v>
      </c>
      <c r="H132" s="171" t="e">
        <f t="shared" si="38"/>
        <v>#DIV/0!</v>
      </c>
    </row>
    <row r="133" spans="1:8" ht="16.2" thickBot="1">
      <c r="A133" s="19" t="s">
        <v>138</v>
      </c>
      <c r="B133" s="19" t="s">
        <v>127</v>
      </c>
      <c r="C133" s="20">
        <f>C134+0</f>
        <v>9962.869999999999</v>
      </c>
      <c r="D133" s="20">
        <v>19365.79</v>
      </c>
      <c r="E133" s="20">
        <f t="shared" si="43"/>
        <v>-758.11000000000058</v>
      </c>
      <c r="F133" s="20">
        <f>F134+0</f>
        <v>18607.68</v>
      </c>
      <c r="G133" s="168">
        <f t="shared" si="37"/>
        <v>186.77027804237133</v>
      </c>
      <c r="H133" s="168">
        <f t="shared" si="38"/>
        <v>96.085313328296962</v>
      </c>
    </row>
    <row r="134" spans="1:8" ht="16.2" thickBot="1">
      <c r="A134" s="19" t="s">
        <v>96</v>
      </c>
      <c r="B134" s="21" t="s">
        <v>112</v>
      </c>
      <c r="C134" s="22">
        <f>SUM(C135+C139)</f>
        <v>9962.869999999999</v>
      </c>
      <c r="D134" s="22">
        <v>19365.79</v>
      </c>
      <c r="E134" s="22">
        <f t="shared" si="43"/>
        <v>-758.11000000000058</v>
      </c>
      <c r="F134" s="22">
        <f>F135+F139</f>
        <v>18607.68</v>
      </c>
      <c r="G134" s="168">
        <f t="shared" si="37"/>
        <v>186.77027804237133</v>
      </c>
      <c r="H134" s="168">
        <f t="shared" si="38"/>
        <v>96.085313328296962</v>
      </c>
    </row>
    <row r="135" spans="1:8" ht="16.2" thickBot="1">
      <c r="A135" s="91" t="s">
        <v>175</v>
      </c>
      <c r="B135" s="25" t="s">
        <v>171</v>
      </c>
      <c r="C135" s="26">
        <f>C136+0</f>
        <v>4062.47</v>
      </c>
      <c r="D135" s="26">
        <v>0</v>
      </c>
      <c r="E135" s="26">
        <f t="shared" si="43"/>
        <v>0</v>
      </c>
      <c r="F135" s="26">
        <f>F136+0</f>
        <v>0</v>
      </c>
      <c r="G135" s="169">
        <f t="shared" si="37"/>
        <v>0</v>
      </c>
      <c r="H135" s="169" t="e">
        <f t="shared" si="38"/>
        <v>#DIV/0!</v>
      </c>
    </row>
    <row r="136" spans="1:8" ht="16.2" thickBot="1">
      <c r="A136" s="92">
        <v>3</v>
      </c>
      <c r="B136" s="13" t="s">
        <v>9</v>
      </c>
      <c r="C136" s="14">
        <f>C137+C138</f>
        <v>4062.47</v>
      </c>
      <c r="D136" s="14">
        <v>0</v>
      </c>
      <c r="E136" s="14">
        <f t="shared" si="43"/>
        <v>0</v>
      </c>
      <c r="F136" s="14">
        <f>SUM(F137:F138)</f>
        <v>0</v>
      </c>
      <c r="G136" s="170">
        <f t="shared" si="37"/>
        <v>0</v>
      </c>
      <c r="H136" s="170" t="e">
        <f t="shared" si="38"/>
        <v>#DIV/0!</v>
      </c>
    </row>
    <row r="137" spans="1:8" ht="16.2" thickBot="1">
      <c r="A137" s="93">
        <v>31</v>
      </c>
      <c r="B137" s="5" t="s">
        <v>10</v>
      </c>
      <c r="C137" s="7">
        <v>4062.47</v>
      </c>
      <c r="D137" s="7">
        <v>0</v>
      </c>
      <c r="E137" s="7">
        <f t="shared" si="43"/>
        <v>0</v>
      </c>
      <c r="F137" s="7">
        <v>0</v>
      </c>
      <c r="G137" s="171">
        <f t="shared" si="37"/>
        <v>0</v>
      </c>
      <c r="H137" s="171" t="e">
        <f t="shared" si="38"/>
        <v>#DIV/0!</v>
      </c>
    </row>
    <row r="138" spans="1:8" ht="16.2" thickBot="1">
      <c r="A138" s="93">
        <v>32</v>
      </c>
      <c r="B138" s="5" t="s">
        <v>17</v>
      </c>
      <c r="C138" s="6">
        <v>0</v>
      </c>
      <c r="D138" s="6">
        <v>0</v>
      </c>
      <c r="E138" s="6">
        <f t="shared" si="43"/>
        <v>0</v>
      </c>
      <c r="F138" s="6">
        <v>0</v>
      </c>
      <c r="G138" s="171" t="e">
        <f t="shared" si="37"/>
        <v>#DIV/0!</v>
      </c>
      <c r="H138" s="171" t="e">
        <f t="shared" si="38"/>
        <v>#DIV/0!</v>
      </c>
    </row>
    <row r="139" spans="1:8" ht="16.2" thickBot="1">
      <c r="A139" s="91" t="s">
        <v>107</v>
      </c>
      <c r="B139" s="25" t="s">
        <v>115</v>
      </c>
      <c r="C139" s="26">
        <f>C140+0</f>
        <v>5900.4</v>
      </c>
      <c r="D139" s="26">
        <v>19365.79</v>
      </c>
      <c r="E139" s="26">
        <f t="shared" si="43"/>
        <v>-758.11000000000058</v>
      </c>
      <c r="F139" s="26">
        <f>F140+0</f>
        <v>18607.68</v>
      </c>
      <c r="G139" s="169">
        <f t="shared" si="37"/>
        <v>315.36302623550949</v>
      </c>
      <c r="H139" s="169">
        <f t="shared" si="38"/>
        <v>96.085313328296962</v>
      </c>
    </row>
    <row r="140" spans="1:8" ht="16.2" thickBot="1">
      <c r="A140" s="92">
        <v>3</v>
      </c>
      <c r="B140" s="13" t="s">
        <v>9</v>
      </c>
      <c r="C140" s="14">
        <f>C141+C142</f>
        <v>5900.4</v>
      </c>
      <c r="D140" s="14">
        <v>19365.79</v>
      </c>
      <c r="E140" s="14">
        <f t="shared" si="43"/>
        <v>-758.11000000000058</v>
      </c>
      <c r="F140" s="14">
        <f>SUM(F141:F142)</f>
        <v>18607.68</v>
      </c>
      <c r="G140" s="170">
        <f t="shared" si="37"/>
        <v>315.36302623550949</v>
      </c>
      <c r="H140" s="170">
        <f t="shared" si="38"/>
        <v>96.085313328296962</v>
      </c>
    </row>
    <row r="141" spans="1:8" ht="16.2" thickBot="1">
      <c r="A141" s="93">
        <v>31</v>
      </c>
      <c r="B141" s="5" t="s">
        <v>10</v>
      </c>
      <c r="C141" s="7">
        <v>5779.2</v>
      </c>
      <c r="D141" s="7">
        <v>18497.11</v>
      </c>
      <c r="E141" s="7">
        <f t="shared" si="43"/>
        <v>-758.11000000000058</v>
      </c>
      <c r="F141" s="7">
        <v>17739</v>
      </c>
      <c r="G141" s="171">
        <f t="shared" si="37"/>
        <v>306.94559800664456</v>
      </c>
      <c r="H141" s="171">
        <f t="shared" si="38"/>
        <v>95.901467850923737</v>
      </c>
    </row>
    <row r="142" spans="1:8" ht="16.2" thickBot="1">
      <c r="A142" s="93">
        <v>32</v>
      </c>
      <c r="B142" s="5" t="s">
        <v>17</v>
      </c>
      <c r="C142" s="6">
        <v>121.2</v>
      </c>
      <c r="D142" s="6">
        <v>868.68</v>
      </c>
      <c r="E142" s="6">
        <f t="shared" si="43"/>
        <v>0</v>
      </c>
      <c r="F142" s="6">
        <v>868.68</v>
      </c>
      <c r="G142" s="171">
        <f t="shared" si="37"/>
        <v>716.73267326732673</v>
      </c>
      <c r="H142" s="171">
        <f t="shared" si="38"/>
        <v>100</v>
      </c>
    </row>
    <row r="143" spans="1:8" ht="16.2" thickBot="1">
      <c r="A143" s="19" t="s">
        <v>139</v>
      </c>
      <c r="B143" s="19" t="s">
        <v>26</v>
      </c>
      <c r="C143" s="20">
        <f>SUM(C144+C157)</f>
        <v>680274.70000000007</v>
      </c>
      <c r="D143" s="20">
        <v>752084.46</v>
      </c>
      <c r="E143" s="20">
        <f t="shared" si="43"/>
        <v>50296.479999999981</v>
      </c>
      <c r="F143" s="20">
        <f>F145+F148+F151+F154+F158+F162</f>
        <v>802380.94</v>
      </c>
      <c r="G143" s="168">
        <f t="shared" si="37"/>
        <v>117.94954891016818</v>
      </c>
      <c r="H143" s="168">
        <f t="shared" si="38"/>
        <v>106.68761059097005</v>
      </c>
    </row>
    <row r="144" spans="1:8" ht="16.2" thickBot="1">
      <c r="A144" s="19" t="s">
        <v>96</v>
      </c>
      <c r="B144" s="21" t="s">
        <v>112</v>
      </c>
      <c r="C144" s="22">
        <f>SUM(C145+C148+C151)</f>
        <v>28618.170000000002</v>
      </c>
      <c r="D144" s="22">
        <v>32584.46</v>
      </c>
      <c r="E144" s="22">
        <f t="shared" si="43"/>
        <v>6566.9800000000032</v>
      </c>
      <c r="F144" s="22">
        <f>F145+F148+F154</f>
        <v>39151.440000000002</v>
      </c>
      <c r="G144" s="168">
        <f t="shared" si="37"/>
        <v>136.80623184501314</v>
      </c>
      <c r="H144" s="168">
        <f t="shared" si="38"/>
        <v>120.15371744690569</v>
      </c>
    </row>
    <row r="145" spans="1:8" ht="16.2" thickBot="1">
      <c r="A145" s="91" t="s">
        <v>108</v>
      </c>
      <c r="B145" s="25" t="s">
        <v>128</v>
      </c>
      <c r="C145" s="26">
        <f>SUM(C146+0)</f>
        <v>5570.74</v>
      </c>
      <c r="D145" s="26">
        <v>7000</v>
      </c>
      <c r="E145" s="26">
        <f t="shared" si="43"/>
        <v>316.71000000000004</v>
      </c>
      <c r="F145" s="26">
        <f>F146+0</f>
        <v>7316.71</v>
      </c>
      <c r="G145" s="169">
        <f t="shared" si="37"/>
        <v>131.34179660152873</v>
      </c>
      <c r="H145" s="169">
        <f t="shared" si="38"/>
        <v>104.52442857142856</v>
      </c>
    </row>
    <row r="146" spans="1:8" ht="16.2" thickBot="1">
      <c r="A146" s="95">
        <v>4</v>
      </c>
      <c r="B146" s="16" t="s">
        <v>11</v>
      </c>
      <c r="C146" s="14">
        <f>SUM(C147+0)</f>
        <v>5570.74</v>
      </c>
      <c r="D146" s="14">
        <v>7000</v>
      </c>
      <c r="E146" s="14">
        <f t="shared" si="43"/>
        <v>316.71000000000004</v>
      </c>
      <c r="F146" s="14">
        <f>F147+0</f>
        <v>7316.71</v>
      </c>
      <c r="G146" s="170">
        <f t="shared" si="37"/>
        <v>131.34179660152873</v>
      </c>
      <c r="H146" s="170">
        <f t="shared" si="38"/>
        <v>104.52442857142856</v>
      </c>
    </row>
    <row r="147" spans="1:8" ht="16.2" thickBot="1">
      <c r="A147" s="93">
        <v>42</v>
      </c>
      <c r="B147" s="5" t="s">
        <v>122</v>
      </c>
      <c r="C147" s="6">
        <v>5570.74</v>
      </c>
      <c r="D147" s="6">
        <v>7000</v>
      </c>
      <c r="E147" s="6">
        <f t="shared" si="43"/>
        <v>316.71000000000004</v>
      </c>
      <c r="F147" s="6">
        <v>7316.71</v>
      </c>
      <c r="G147" s="171">
        <f t="shared" si="37"/>
        <v>131.34179660152873</v>
      </c>
      <c r="H147" s="171">
        <f t="shared" si="38"/>
        <v>104.52442857142856</v>
      </c>
    </row>
    <row r="148" spans="1:8" ht="16.2" thickBot="1">
      <c r="A148" s="91" t="s">
        <v>109</v>
      </c>
      <c r="B148" s="25" t="s">
        <v>129</v>
      </c>
      <c r="C148" s="26">
        <f t="shared" ref="C148" si="44">SUM(C150+0)</f>
        <v>22813.45</v>
      </c>
      <c r="D148" s="26">
        <v>24897.599999999999</v>
      </c>
      <c r="E148" s="26">
        <f t="shared" si="43"/>
        <v>1412.4000000000015</v>
      </c>
      <c r="F148" s="26">
        <f>F149+0</f>
        <v>26310</v>
      </c>
      <c r="G148" s="169">
        <f t="shared" si="37"/>
        <v>115.32670420300303</v>
      </c>
      <c r="H148" s="169">
        <f t="shared" si="38"/>
        <v>105.67283593599383</v>
      </c>
    </row>
    <row r="149" spans="1:8" ht="16.2" thickBot="1">
      <c r="A149" s="92">
        <v>3</v>
      </c>
      <c r="B149" s="13" t="s">
        <v>9</v>
      </c>
      <c r="C149" s="15">
        <f>C150+0</f>
        <v>22813.45</v>
      </c>
      <c r="D149" s="15">
        <v>24897.599999999999</v>
      </c>
      <c r="E149" s="15">
        <f t="shared" si="43"/>
        <v>1412.4000000000015</v>
      </c>
      <c r="F149" s="15">
        <f>F150+0</f>
        <v>26310</v>
      </c>
      <c r="G149" s="170">
        <f t="shared" si="37"/>
        <v>115.32670420300303</v>
      </c>
      <c r="H149" s="170">
        <f t="shared" si="38"/>
        <v>105.67283593599383</v>
      </c>
    </row>
    <row r="150" spans="1:8" ht="16.2" thickBot="1">
      <c r="A150" s="96">
        <v>32</v>
      </c>
      <c r="B150" s="8" t="s">
        <v>17</v>
      </c>
      <c r="C150" s="9">
        <v>22813.45</v>
      </c>
      <c r="D150" s="9">
        <v>24897.599999999999</v>
      </c>
      <c r="E150" s="9">
        <f t="shared" si="43"/>
        <v>1412.4000000000015</v>
      </c>
      <c r="F150" s="9">
        <v>26310</v>
      </c>
      <c r="G150" s="171">
        <f t="shared" si="37"/>
        <v>115.32670420300303</v>
      </c>
      <c r="H150" s="171">
        <f t="shared" si="38"/>
        <v>105.67283593599383</v>
      </c>
    </row>
    <row r="151" spans="1:8" ht="16.2" thickBot="1">
      <c r="A151" s="91" t="s">
        <v>110</v>
      </c>
      <c r="B151" s="25" t="s">
        <v>130</v>
      </c>
      <c r="C151" s="26">
        <f t="shared" ref="C151" si="45">SUM(C153+0)</f>
        <v>233.98</v>
      </c>
      <c r="D151" s="26">
        <v>234</v>
      </c>
      <c r="E151" s="26">
        <f t="shared" si="43"/>
        <v>-4.5</v>
      </c>
      <c r="F151" s="26">
        <f>F152+0</f>
        <v>229.5</v>
      </c>
      <c r="G151" s="169">
        <f t="shared" si="37"/>
        <v>98.085306436447567</v>
      </c>
      <c r="H151" s="169">
        <f t="shared" si="38"/>
        <v>98.076923076923066</v>
      </c>
    </row>
    <row r="152" spans="1:8" ht="16.2" thickBot="1">
      <c r="A152" s="92">
        <v>3</v>
      </c>
      <c r="B152" s="13" t="s">
        <v>9</v>
      </c>
      <c r="C152" s="14">
        <f>SUM(C153+0)</f>
        <v>233.98</v>
      </c>
      <c r="D152" s="14">
        <v>234</v>
      </c>
      <c r="E152" s="14">
        <f t="shared" si="43"/>
        <v>-4.5</v>
      </c>
      <c r="F152" s="14">
        <f>F153+0</f>
        <v>229.5</v>
      </c>
      <c r="G152" s="170">
        <f t="shared" si="37"/>
        <v>98.085306436447567</v>
      </c>
      <c r="H152" s="170">
        <f t="shared" si="38"/>
        <v>98.076923076923066</v>
      </c>
    </row>
    <row r="153" spans="1:8" ht="16.2" thickBot="1">
      <c r="A153" s="93">
        <v>38</v>
      </c>
      <c r="B153" s="5" t="s">
        <v>42</v>
      </c>
      <c r="C153" s="6">
        <v>233.98</v>
      </c>
      <c r="D153" s="6">
        <v>234</v>
      </c>
      <c r="E153" s="6">
        <f t="shared" si="43"/>
        <v>-4.5</v>
      </c>
      <c r="F153" s="6">
        <v>229.5</v>
      </c>
      <c r="G153" s="171">
        <f t="shared" si="37"/>
        <v>98.085306436447567</v>
      </c>
      <c r="H153" s="171">
        <f t="shared" si="38"/>
        <v>98.076923076923066</v>
      </c>
    </row>
    <row r="154" spans="1:8" ht="16.2" thickBot="1">
      <c r="A154" s="91" t="s">
        <v>145</v>
      </c>
      <c r="B154" s="25" t="s">
        <v>146</v>
      </c>
      <c r="C154" s="26">
        <f t="shared" ref="C154" si="46">SUM(C156+0)</f>
        <v>0</v>
      </c>
      <c r="D154" s="26">
        <v>452.86</v>
      </c>
      <c r="E154" s="26">
        <f t="shared" si="43"/>
        <v>5071.87</v>
      </c>
      <c r="F154" s="26">
        <f>F155+0</f>
        <v>5524.73</v>
      </c>
      <c r="G154" s="169" t="e">
        <f t="shared" si="37"/>
        <v>#DIV/0!</v>
      </c>
      <c r="H154" s="169">
        <f t="shared" si="38"/>
        <v>1219.9642273550323</v>
      </c>
    </row>
    <row r="155" spans="1:8" ht="16.2" thickBot="1">
      <c r="A155" s="92">
        <v>3</v>
      </c>
      <c r="B155" s="13" t="s">
        <v>9</v>
      </c>
      <c r="C155" s="15">
        <f>C156+0</f>
        <v>0</v>
      </c>
      <c r="D155" s="15">
        <v>452.86</v>
      </c>
      <c r="E155" s="15">
        <f t="shared" si="43"/>
        <v>5071.87</v>
      </c>
      <c r="F155" s="15">
        <f>F156+0</f>
        <v>5524.73</v>
      </c>
      <c r="G155" s="170" t="e">
        <f t="shared" si="37"/>
        <v>#DIV/0!</v>
      </c>
      <c r="H155" s="170">
        <f t="shared" si="38"/>
        <v>1219.9642273550323</v>
      </c>
    </row>
    <row r="156" spans="1:8" ht="16.2" thickBot="1">
      <c r="A156" s="96">
        <v>32</v>
      </c>
      <c r="B156" s="8" t="s">
        <v>17</v>
      </c>
      <c r="C156" s="9">
        <v>0</v>
      </c>
      <c r="D156" s="9">
        <v>452.86</v>
      </c>
      <c r="E156" s="9">
        <f t="shared" si="43"/>
        <v>5071.87</v>
      </c>
      <c r="F156" s="9">
        <v>5524.73</v>
      </c>
      <c r="G156" s="171" t="e">
        <f t="shared" si="37"/>
        <v>#DIV/0!</v>
      </c>
      <c r="H156" s="171">
        <f t="shared" si="38"/>
        <v>1219.9642273550323</v>
      </c>
    </row>
    <row r="157" spans="1:8" ht="16.2" thickBot="1">
      <c r="A157" s="19" t="s">
        <v>96</v>
      </c>
      <c r="B157" s="21" t="s">
        <v>116</v>
      </c>
      <c r="C157" s="22">
        <f>SUM(C158+C162)</f>
        <v>651656.53</v>
      </c>
      <c r="D157" s="22">
        <v>719500</v>
      </c>
      <c r="E157" s="22">
        <f t="shared" si="43"/>
        <v>43500</v>
      </c>
      <c r="F157" s="22">
        <f>F158+F162</f>
        <v>763000</v>
      </c>
      <c r="G157" s="168">
        <f t="shared" si="37"/>
        <v>117.08622025164084</v>
      </c>
      <c r="H157" s="168">
        <f t="shared" si="38"/>
        <v>106.04586518415566</v>
      </c>
    </row>
    <row r="158" spans="1:8" ht="16.2" thickBot="1">
      <c r="A158" s="91" t="s">
        <v>102</v>
      </c>
      <c r="B158" s="25" t="s">
        <v>119</v>
      </c>
      <c r="C158" s="26">
        <f t="shared" ref="C158" si="47">SUM(C159+0)</f>
        <v>651346.9</v>
      </c>
      <c r="D158" s="26">
        <v>719500</v>
      </c>
      <c r="E158" s="26">
        <f t="shared" si="43"/>
        <v>43500</v>
      </c>
      <c r="F158" s="26">
        <f>F159+0</f>
        <v>763000</v>
      </c>
      <c r="G158" s="169">
        <f t="shared" si="37"/>
        <v>117.14187938869441</v>
      </c>
      <c r="H158" s="169">
        <f t="shared" si="38"/>
        <v>106.04586518415566</v>
      </c>
    </row>
    <row r="159" spans="1:8" ht="16.2" thickBot="1">
      <c r="A159" s="98">
        <v>3</v>
      </c>
      <c r="B159" s="21" t="s">
        <v>9</v>
      </c>
      <c r="C159" s="20">
        <f>SUM(C160+C161)</f>
        <v>651346.9</v>
      </c>
      <c r="D159" s="20">
        <v>719500</v>
      </c>
      <c r="E159" s="20">
        <f t="shared" si="43"/>
        <v>43500</v>
      </c>
      <c r="F159" s="20">
        <f>SUM(F160:F161)</f>
        <v>763000</v>
      </c>
      <c r="G159" s="168">
        <f t="shared" si="37"/>
        <v>117.14187938869441</v>
      </c>
      <c r="H159" s="168">
        <f t="shared" si="38"/>
        <v>106.04586518415566</v>
      </c>
    </row>
    <row r="160" spans="1:8" ht="16.2" thickBot="1">
      <c r="A160" s="93">
        <v>31</v>
      </c>
      <c r="B160" s="5" t="s">
        <v>10</v>
      </c>
      <c r="C160" s="7">
        <v>636138.74</v>
      </c>
      <c r="D160" s="7">
        <v>698500</v>
      </c>
      <c r="E160" s="7">
        <f t="shared" si="43"/>
        <v>43500</v>
      </c>
      <c r="F160" s="7">
        <v>742000</v>
      </c>
      <c r="G160" s="171">
        <f t="shared" si="37"/>
        <v>116.6412220076394</v>
      </c>
      <c r="H160" s="171">
        <f t="shared" si="38"/>
        <v>106.22763063707946</v>
      </c>
    </row>
    <row r="161" spans="1:8" ht="16.2" thickBot="1">
      <c r="A161" s="96">
        <v>32</v>
      </c>
      <c r="B161" s="8" t="s">
        <v>17</v>
      </c>
      <c r="C161" s="9">
        <v>15208.16</v>
      </c>
      <c r="D161" s="9">
        <v>21000</v>
      </c>
      <c r="E161" s="9">
        <f t="shared" si="43"/>
        <v>0</v>
      </c>
      <c r="F161" s="9">
        <v>21000</v>
      </c>
      <c r="G161" s="171">
        <f t="shared" si="37"/>
        <v>138.08376555743757</v>
      </c>
      <c r="H161" s="171">
        <f t="shared" si="38"/>
        <v>100</v>
      </c>
    </row>
    <row r="162" spans="1:8" ht="16.2" thickBot="1">
      <c r="A162" s="91" t="s">
        <v>97</v>
      </c>
      <c r="B162" s="25" t="s">
        <v>121</v>
      </c>
      <c r="C162" s="26">
        <f>SUM(C163+0)</f>
        <v>309.63</v>
      </c>
      <c r="D162" s="26">
        <v>0</v>
      </c>
      <c r="E162" s="26">
        <f t="shared" si="43"/>
        <v>0</v>
      </c>
      <c r="F162" s="26">
        <f>F163+0</f>
        <v>0</v>
      </c>
      <c r="G162" s="169">
        <f t="shared" si="37"/>
        <v>0</v>
      </c>
      <c r="H162" s="169" t="e">
        <f t="shared" si="38"/>
        <v>#DIV/0!</v>
      </c>
    </row>
    <row r="163" spans="1:8" ht="16.2" thickBot="1">
      <c r="A163" s="95">
        <v>4</v>
      </c>
      <c r="B163" s="16" t="s">
        <v>11</v>
      </c>
      <c r="C163" s="14">
        <f>SUM(C164+0)</f>
        <v>309.63</v>
      </c>
      <c r="D163" s="14">
        <v>0</v>
      </c>
      <c r="E163" s="14">
        <f t="shared" si="43"/>
        <v>0</v>
      </c>
      <c r="F163" s="14">
        <f>F164+0</f>
        <v>0</v>
      </c>
      <c r="G163" s="170">
        <f t="shared" si="37"/>
        <v>0</v>
      </c>
      <c r="H163" s="170" t="e">
        <f t="shared" si="38"/>
        <v>#DIV/0!</v>
      </c>
    </row>
    <row r="164" spans="1:8" ht="16.2" thickBot="1">
      <c r="A164" s="93">
        <v>42</v>
      </c>
      <c r="B164" s="5" t="s">
        <v>122</v>
      </c>
      <c r="C164" s="10">
        <v>309.63</v>
      </c>
      <c r="D164" s="10">
        <v>0</v>
      </c>
      <c r="E164" s="10">
        <f t="shared" ref="E164:E195" si="48">F164-D164</f>
        <v>0</v>
      </c>
      <c r="F164" s="10">
        <v>0</v>
      </c>
      <c r="G164" s="171">
        <f t="shared" si="37"/>
        <v>0</v>
      </c>
      <c r="H164" s="171" t="e">
        <f t="shared" si="38"/>
        <v>#DIV/0!</v>
      </c>
    </row>
    <row r="165" spans="1:8" ht="16.2" thickBot="1">
      <c r="A165" s="19" t="s">
        <v>213</v>
      </c>
      <c r="B165" s="19" t="s">
        <v>148</v>
      </c>
      <c r="C165" s="20">
        <f t="shared" ref="C165:C166" si="49">SUM(C166+0)</f>
        <v>0</v>
      </c>
      <c r="D165" s="20">
        <v>371.52</v>
      </c>
      <c r="E165" s="20">
        <f t="shared" si="48"/>
        <v>0</v>
      </c>
      <c r="F165" s="20">
        <f>F166+0</f>
        <v>371.52</v>
      </c>
      <c r="G165" s="170" t="e">
        <f t="shared" si="37"/>
        <v>#DIV/0!</v>
      </c>
      <c r="H165" s="170">
        <f t="shared" si="38"/>
        <v>100</v>
      </c>
    </row>
    <row r="166" spans="1:8" ht="16.2" thickBot="1">
      <c r="A166" s="19" t="s">
        <v>96</v>
      </c>
      <c r="B166" s="21" t="s">
        <v>112</v>
      </c>
      <c r="C166" s="22">
        <f t="shared" si="49"/>
        <v>0</v>
      </c>
      <c r="D166" s="22">
        <v>371.52</v>
      </c>
      <c r="E166" s="22">
        <f t="shared" si="48"/>
        <v>0</v>
      </c>
      <c r="F166" s="22">
        <f>F167+0</f>
        <v>371.52</v>
      </c>
      <c r="G166" s="170" t="e">
        <f t="shared" si="37"/>
        <v>#DIV/0!</v>
      </c>
      <c r="H166" s="170">
        <f t="shared" si="38"/>
        <v>100</v>
      </c>
    </row>
    <row r="167" spans="1:8" ht="16.2" thickBot="1">
      <c r="A167" s="91" t="s">
        <v>107</v>
      </c>
      <c r="B167" s="25" t="s">
        <v>115</v>
      </c>
      <c r="C167" s="26">
        <f>C168+0</f>
        <v>0</v>
      </c>
      <c r="D167" s="26">
        <v>371.52</v>
      </c>
      <c r="E167" s="26">
        <f t="shared" si="48"/>
        <v>0</v>
      </c>
      <c r="F167" s="26">
        <f>F168+0</f>
        <v>371.52</v>
      </c>
      <c r="G167" s="169" t="e">
        <f t="shared" si="37"/>
        <v>#DIV/0!</v>
      </c>
      <c r="H167" s="169">
        <f t="shared" si="38"/>
        <v>100</v>
      </c>
    </row>
    <row r="168" spans="1:8" ht="16.2" thickBot="1">
      <c r="A168" s="92">
        <v>3</v>
      </c>
      <c r="B168" s="13" t="s">
        <v>9</v>
      </c>
      <c r="C168" s="15">
        <f>C169+C170</f>
        <v>0</v>
      </c>
      <c r="D168" s="15">
        <v>371.52</v>
      </c>
      <c r="E168" s="15">
        <f t="shared" si="48"/>
        <v>0</v>
      </c>
      <c r="F168" s="15">
        <f>SUM(F169:F170)</f>
        <v>371.52</v>
      </c>
      <c r="G168" s="170" t="e">
        <f t="shared" ref="G168:G208" si="50">F168/C168*100</f>
        <v>#DIV/0!</v>
      </c>
      <c r="H168" s="170">
        <f t="shared" ref="H168:H208" si="51">F168/D168*100</f>
        <v>100</v>
      </c>
    </row>
    <row r="169" spans="1:8" ht="16.2" thickBot="1">
      <c r="A169" s="93">
        <v>31</v>
      </c>
      <c r="B169" s="5" t="s">
        <v>10</v>
      </c>
      <c r="C169" s="9">
        <v>0</v>
      </c>
      <c r="D169" s="9">
        <v>354.53</v>
      </c>
      <c r="E169" s="9">
        <f t="shared" si="48"/>
        <v>0</v>
      </c>
      <c r="F169" s="9">
        <v>354.53</v>
      </c>
      <c r="G169" s="171" t="e">
        <f t="shared" si="50"/>
        <v>#DIV/0!</v>
      </c>
      <c r="H169" s="171">
        <f t="shared" si="51"/>
        <v>100</v>
      </c>
    </row>
    <row r="170" spans="1:8" ht="16.2" thickBot="1">
      <c r="A170" s="93">
        <v>32</v>
      </c>
      <c r="B170" s="5" t="s">
        <v>17</v>
      </c>
      <c r="C170" s="6">
        <v>0</v>
      </c>
      <c r="D170" s="6">
        <v>16.989999999999998</v>
      </c>
      <c r="E170" s="6">
        <f t="shared" si="48"/>
        <v>0</v>
      </c>
      <c r="F170" s="6">
        <v>16.989999999999998</v>
      </c>
      <c r="G170" s="171" t="e">
        <f t="shared" si="50"/>
        <v>#DIV/0!</v>
      </c>
      <c r="H170" s="171">
        <f t="shared" si="51"/>
        <v>100</v>
      </c>
    </row>
    <row r="171" spans="1:8" ht="16.2" thickBot="1">
      <c r="A171" s="19" t="s">
        <v>214</v>
      </c>
      <c r="B171" s="19" t="s">
        <v>148</v>
      </c>
      <c r="C171" s="20">
        <f t="shared" ref="C171:C172" si="52">SUM(C172+0)</f>
        <v>4832.05</v>
      </c>
      <c r="D171" s="20">
        <v>0</v>
      </c>
      <c r="E171" s="20">
        <f t="shared" si="48"/>
        <v>0</v>
      </c>
      <c r="F171" s="20">
        <f>F172+0</f>
        <v>0</v>
      </c>
      <c r="G171" s="168">
        <f t="shared" si="50"/>
        <v>0</v>
      </c>
      <c r="H171" s="168" t="e">
        <f t="shared" si="51"/>
        <v>#DIV/0!</v>
      </c>
    </row>
    <row r="172" spans="1:8" ht="16.2" thickBot="1">
      <c r="A172" s="19" t="s">
        <v>96</v>
      </c>
      <c r="B172" s="21" t="s">
        <v>112</v>
      </c>
      <c r="C172" s="22">
        <f t="shared" si="52"/>
        <v>4832.05</v>
      </c>
      <c r="D172" s="22">
        <v>0</v>
      </c>
      <c r="E172" s="22">
        <f t="shared" si="48"/>
        <v>0</v>
      </c>
      <c r="F172" s="22">
        <f>F173+0</f>
        <v>0</v>
      </c>
      <c r="G172" s="168">
        <f t="shared" si="50"/>
        <v>0</v>
      </c>
      <c r="H172" s="168" t="e">
        <f t="shared" si="51"/>
        <v>#DIV/0!</v>
      </c>
    </row>
    <row r="173" spans="1:8" ht="16.2" thickBot="1">
      <c r="A173" s="91" t="s">
        <v>175</v>
      </c>
      <c r="B173" s="25" t="s">
        <v>171</v>
      </c>
      <c r="C173" s="26">
        <f>C174+0</f>
        <v>4832.05</v>
      </c>
      <c r="D173" s="26">
        <v>0</v>
      </c>
      <c r="E173" s="26">
        <f t="shared" si="48"/>
        <v>0</v>
      </c>
      <c r="F173" s="26">
        <f>F174+0</f>
        <v>0</v>
      </c>
      <c r="G173" s="169">
        <f t="shared" si="50"/>
        <v>0</v>
      </c>
      <c r="H173" s="169" t="e">
        <f t="shared" si="51"/>
        <v>#DIV/0!</v>
      </c>
    </row>
    <row r="174" spans="1:8" ht="16.2" thickBot="1">
      <c r="A174" s="92">
        <v>3</v>
      </c>
      <c r="B174" s="13" t="s">
        <v>9</v>
      </c>
      <c r="C174" s="15">
        <f>C175+C176</f>
        <v>4832.05</v>
      </c>
      <c r="D174" s="15">
        <v>0</v>
      </c>
      <c r="E174" s="15">
        <f t="shared" si="48"/>
        <v>0</v>
      </c>
      <c r="F174" s="15">
        <f>SUM(F175:F176)</f>
        <v>0</v>
      </c>
      <c r="G174" s="170">
        <f t="shared" si="50"/>
        <v>0</v>
      </c>
      <c r="H174" s="170" t="e">
        <f t="shared" si="51"/>
        <v>#DIV/0!</v>
      </c>
    </row>
    <row r="175" spans="1:8" ht="16.2" thickBot="1">
      <c r="A175" s="93">
        <v>31</v>
      </c>
      <c r="B175" s="5" t="s">
        <v>10</v>
      </c>
      <c r="C175" s="9">
        <v>4832.05</v>
      </c>
      <c r="D175" s="9">
        <v>0</v>
      </c>
      <c r="E175" s="9">
        <f t="shared" si="48"/>
        <v>0</v>
      </c>
      <c r="F175" s="9">
        <v>0</v>
      </c>
      <c r="G175" s="171">
        <f t="shared" si="50"/>
        <v>0</v>
      </c>
      <c r="H175" s="171" t="e">
        <f t="shared" si="51"/>
        <v>#DIV/0!</v>
      </c>
    </row>
    <row r="176" spans="1:8" ht="16.2" thickBot="1">
      <c r="A176" s="93">
        <v>32</v>
      </c>
      <c r="B176" s="5" t="s">
        <v>17</v>
      </c>
      <c r="C176" s="6">
        <v>0</v>
      </c>
      <c r="D176" s="6">
        <v>0</v>
      </c>
      <c r="E176" s="6">
        <f t="shared" si="48"/>
        <v>0</v>
      </c>
      <c r="F176" s="6">
        <v>0</v>
      </c>
      <c r="G176" s="171" t="e">
        <f t="shared" si="50"/>
        <v>#DIV/0!</v>
      </c>
      <c r="H176" s="171" t="e">
        <f t="shared" si="51"/>
        <v>#DIV/0!</v>
      </c>
    </row>
    <row r="177" spans="1:8" ht="16.2" thickBot="1">
      <c r="A177" s="19" t="s">
        <v>214</v>
      </c>
      <c r="B177" s="19" t="s">
        <v>148</v>
      </c>
      <c r="C177" s="20">
        <f t="shared" ref="C177:C178" si="53">SUM(C178+0)</f>
        <v>0</v>
      </c>
      <c r="D177" s="20">
        <v>2105.31</v>
      </c>
      <c r="E177" s="20">
        <f t="shared" si="48"/>
        <v>0</v>
      </c>
      <c r="F177" s="20">
        <f>F178+0</f>
        <v>2105.31</v>
      </c>
      <c r="G177" s="168" t="e">
        <f t="shared" si="50"/>
        <v>#DIV/0!</v>
      </c>
      <c r="H177" s="168">
        <f t="shared" si="51"/>
        <v>100</v>
      </c>
    </row>
    <row r="178" spans="1:8" ht="16.2" thickBot="1">
      <c r="A178" s="19" t="s">
        <v>96</v>
      </c>
      <c r="B178" s="21" t="s">
        <v>112</v>
      </c>
      <c r="C178" s="22">
        <f t="shared" si="53"/>
        <v>0</v>
      </c>
      <c r="D178" s="22">
        <v>2105.31</v>
      </c>
      <c r="E178" s="22">
        <f t="shared" si="48"/>
        <v>0</v>
      </c>
      <c r="F178" s="22">
        <f>F179+0</f>
        <v>2105.31</v>
      </c>
      <c r="G178" s="168" t="e">
        <f t="shared" si="50"/>
        <v>#DIV/0!</v>
      </c>
      <c r="H178" s="168">
        <f t="shared" si="51"/>
        <v>100</v>
      </c>
    </row>
    <row r="179" spans="1:8" ht="16.2" thickBot="1">
      <c r="A179" s="91" t="s">
        <v>107</v>
      </c>
      <c r="B179" s="25" t="s">
        <v>115</v>
      </c>
      <c r="C179" s="26">
        <f>C180+0</f>
        <v>0</v>
      </c>
      <c r="D179" s="26">
        <v>2105.31</v>
      </c>
      <c r="E179" s="26">
        <f t="shared" si="48"/>
        <v>0</v>
      </c>
      <c r="F179" s="26">
        <f>F180+0</f>
        <v>2105.31</v>
      </c>
      <c r="G179" s="169" t="e">
        <f t="shared" si="50"/>
        <v>#DIV/0!</v>
      </c>
      <c r="H179" s="169">
        <f t="shared" si="51"/>
        <v>100</v>
      </c>
    </row>
    <row r="180" spans="1:8" ht="16.2" thickBot="1">
      <c r="A180" s="92">
        <v>3</v>
      </c>
      <c r="B180" s="13" t="s">
        <v>9</v>
      </c>
      <c r="C180" s="15">
        <f>C181+C182</f>
        <v>0</v>
      </c>
      <c r="D180" s="15">
        <v>2105.31</v>
      </c>
      <c r="E180" s="15">
        <f t="shared" si="48"/>
        <v>0</v>
      </c>
      <c r="F180" s="15">
        <f>SUM(F181:F182)</f>
        <v>2105.31</v>
      </c>
      <c r="G180" s="170" t="e">
        <f t="shared" si="50"/>
        <v>#DIV/0!</v>
      </c>
      <c r="H180" s="170">
        <f t="shared" si="51"/>
        <v>100</v>
      </c>
    </row>
    <row r="181" spans="1:8" ht="16.2" thickBot="1">
      <c r="A181" s="93">
        <v>31</v>
      </c>
      <c r="B181" s="5" t="s">
        <v>10</v>
      </c>
      <c r="C181" s="9">
        <v>0</v>
      </c>
      <c r="D181" s="9">
        <v>2009.01</v>
      </c>
      <c r="E181" s="9">
        <f t="shared" si="48"/>
        <v>0</v>
      </c>
      <c r="F181" s="9">
        <v>2009.01</v>
      </c>
      <c r="G181" s="171" t="e">
        <f t="shared" si="50"/>
        <v>#DIV/0!</v>
      </c>
      <c r="H181" s="171">
        <f t="shared" si="51"/>
        <v>100</v>
      </c>
    </row>
    <row r="182" spans="1:8" ht="16.2" thickBot="1">
      <c r="A182" s="93">
        <v>32</v>
      </c>
      <c r="B182" s="5" t="s">
        <v>17</v>
      </c>
      <c r="C182" s="6">
        <v>0</v>
      </c>
      <c r="D182" s="6">
        <v>96.3</v>
      </c>
      <c r="E182" s="6">
        <f t="shared" si="48"/>
        <v>0</v>
      </c>
      <c r="F182" s="6">
        <v>96.3</v>
      </c>
      <c r="G182" s="171" t="e">
        <f t="shared" si="50"/>
        <v>#DIV/0!</v>
      </c>
      <c r="H182" s="171">
        <f t="shared" si="51"/>
        <v>100</v>
      </c>
    </row>
    <row r="183" spans="1:8" ht="16.2" thickBot="1">
      <c r="A183" s="19" t="s">
        <v>215</v>
      </c>
      <c r="B183" s="19" t="s">
        <v>147</v>
      </c>
      <c r="C183" s="20">
        <f>SUM(C184+0)</f>
        <v>0</v>
      </c>
      <c r="D183" s="20">
        <v>965</v>
      </c>
      <c r="E183" s="20">
        <f t="shared" si="48"/>
        <v>0</v>
      </c>
      <c r="F183" s="20">
        <f>F184+0</f>
        <v>965</v>
      </c>
      <c r="G183" s="169" t="e">
        <f t="shared" si="50"/>
        <v>#DIV/0!</v>
      </c>
      <c r="H183" s="169">
        <f t="shared" si="51"/>
        <v>100</v>
      </c>
    </row>
    <row r="184" spans="1:8" ht="16.2" thickBot="1">
      <c r="A184" s="19" t="s">
        <v>96</v>
      </c>
      <c r="B184" s="21" t="s">
        <v>112</v>
      </c>
      <c r="C184" s="22">
        <f t="shared" ref="C184" si="54">SUM(C185+0)</f>
        <v>0</v>
      </c>
      <c r="D184" s="22">
        <v>965</v>
      </c>
      <c r="E184" s="20">
        <f t="shared" si="48"/>
        <v>0</v>
      </c>
      <c r="F184" s="20">
        <f>F185+F188+F193</f>
        <v>965</v>
      </c>
      <c r="G184" s="169" t="e">
        <f t="shared" si="50"/>
        <v>#DIV/0!</v>
      </c>
      <c r="H184" s="169">
        <f t="shared" si="51"/>
        <v>100</v>
      </c>
    </row>
    <row r="185" spans="1:8" ht="16.2" thickBot="1">
      <c r="A185" s="91" t="s">
        <v>97</v>
      </c>
      <c r="B185" s="25" t="s">
        <v>121</v>
      </c>
      <c r="C185" s="26">
        <v>0</v>
      </c>
      <c r="D185" s="26">
        <v>0</v>
      </c>
      <c r="E185" s="26">
        <f t="shared" si="48"/>
        <v>0</v>
      </c>
      <c r="F185" s="26">
        <f>F186+0</f>
        <v>0</v>
      </c>
      <c r="G185" s="169" t="e">
        <f t="shared" si="50"/>
        <v>#DIV/0!</v>
      </c>
      <c r="H185" s="169" t="e">
        <f t="shared" si="51"/>
        <v>#DIV/0!</v>
      </c>
    </row>
    <row r="186" spans="1:8" ht="16.2" thickBot="1">
      <c r="A186" s="95">
        <v>4</v>
      </c>
      <c r="B186" s="16" t="s">
        <v>11</v>
      </c>
      <c r="C186" s="14">
        <v>0</v>
      </c>
      <c r="D186" s="14">
        <v>0</v>
      </c>
      <c r="E186" s="14">
        <f t="shared" si="48"/>
        <v>0</v>
      </c>
      <c r="F186" s="14">
        <f>F187+0</f>
        <v>0</v>
      </c>
      <c r="G186" s="170" t="e">
        <f t="shared" si="50"/>
        <v>#DIV/0!</v>
      </c>
      <c r="H186" s="170" t="e">
        <f t="shared" si="51"/>
        <v>#DIV/0!</v>
      </c>
    </row>
    <row r="187" spans="1:8" ht="16.2" thickBot="1">
      <c r="A187" s="93">
        <v>42</v>
      </c>
      <c r="B187" s="5" t="s">
        <v>122</v>
      </c>
      <c r="C187" s="10">
        <v>0</v>
      </c>
      <c r="D187" s="10">
        <v>0</v>
      </c>
      <c r="E187" s="10">
        <f t="shared" si="48"/>
        <v>0</v>
      </c>
      <c r="F187" s="10">
        <v>0</v>
      </c>
      <c r="G187" s="171" t="e">
        <f t="shared" si="50"/>
        <v>#DIV/0!</v>
      </c>
      <c r="H187" s="171" t="e">
        <f t="shared" si="51"/>
        <v>#DIV/0!</v>
      </c>
    </row>
    <row r="188" spans="1:8" ht="16.2" thickBot="1">
      <c r="A188" s="91" t="s">
        <v>145</v>
      </c>
      <c r="B188" s="25" t="s">
        <v>146</v>
      </c>
      <c r="C188" s="26">
        <f t="shared" ref="C188" si="55">SUM(C190+0)</f>
        <v>0</v>
      </c>
      <c r="D188" s="26">
        <v>965</v>
      </c>
      <c r="E188" s="26">
        <f t="shared" si="48"/>
        <v>0</v>
      </c>
      <c r="F188" s="26">
        <f>F189+0</f>
        <v>965</v>
      </c>
      <c r="G188" s="169" t="e">
        <f t="shared" si="50"/>
        <v>#DIV/0!</v>
      </c>
      <c r="H188" s="169">
        <f t="shared" si="51"/>
        <v>100</v>
      </c>
    </row>
    <row r="189" spans="1:8" ht="16.2" thickBot="1">
      <c r="A189" s="92">
        <v>3</v>
      </c>
      <c r="B189" s="13" t="s">
        <v>9</v>
      </c>
      <c r="C189" s="15">
        <f>C190+0</f>
        <v>0</v>
      </c>
      <c r="D189" s="15">
        <v>965</v>
      </c>
      <c r="E189" s="15">
        <f t="shared" si="48"/>
        <v>0</v>
      </c>
      <c r="F189" s="15">
        <f>F190+0</f>
        <v>965</v>
      </c>
      <c r="G189" s="170" t="e">
        <f t="shared" si="50"/>
        <v>#DIV/0!</v>
      </c>
      <c r="H189" s="170">
        <f t="shared" si="51"/>
        <v>100</v>
      </c>
    </row>
    <row r="190" spans="1:8" ht="16.2" thickBot="1">
      <c r="A190" s="96">
        <v>32</v>
      </c>
      <c r="B190" s="8" t="s">
        <v>17</v>
      </c>
      <c r="C190" s="9">
        <v>0</v>
      </c>
      <c r="D190" s="9">
        <v>965</v>
      </c>
      <c r="E190" s="9">
        <f t="shared" si="48"/>
        <v>0</v>
      </c>
      <c r="F190" s="9">
        <v>965</v>
      </c>
      <c r="G190" s="171" t="e">
        <f t="shared" si="50"/>
        <v>#DIV/0!</v>
      </c>
      <c r="H190" s="171">
        <f t="shared" si="51"/>
        <v>100</v>
      </c>
    </row>
    <row r="191" spans="1:8" ht="16.2" thickBot="1">
      <c r="A191" s="19" t="s">
        <v>216</v>
      </c>
      <c r="B191" s="19" t="s">
        <v>173</v>
      </c>
      <c r="C191" s="20">
        <f t="shared" ref="C191:C192" si="56">SUM(C192+0)</f>
        <v>139.29</v>
      </c>
      <c r="D191" s="20">
        <v>0</v>
      </c>
      <c r="E191" s="22">
        <f t="shared" si="48"/>
        <v>0</v>
      </c>
      <c r="F191" s="20">
        <f>F192+0</f>
        <v>0</v>
      </c>
      <c r="G191" s="168">
        <f t="shared" si="50"/>
        <v>0</v>
      </c>
      <c r="H191" s="168" t="e">
        <f t="shared" si="51"/>
        <v>#DIV/0!</v>
      </c>
    </row>
    <row r="192" spans="1:8" ht="16.2" thickBot="1">
      <c r="A192" s="19" t="s">
        <v>99</v>
      </c>
      <c r="B192" s="21" t="s">
        <v>112</v>
      </c>
      <c r="C192" s="22">
        <f t="shared" si="56"/>
        <v>139.29</v>
      </c>
      <c r="D192" s="22">
        <v>0</v>
      </c>
      <c r="E192" s="22">
        <f t="shared" si="48"/>
        <v>0</v>
      </c>
      <c r="F192" s="22">
        <f>F193+0</f>
        <v>0</v>
      </c>
      <c r="G192" s="168">
        <f t="shared" si="50"/>
        <v>0</v>
      </c>
      <c r="H192" s="168" t="e">
        <f t="shared" si="51"/>
        <v>#DIV/0!</v>
      </c>
    </row>
    <row r="193" spans="1:8" ht="16.2" thickBot="1">
      <c r="A193" s="91" t="s">
        <v>217</v>
      </c>
      <c r="B193" s="25" t="s">
        <v>172</v>
      </c>
      <c r="C193" s="26">
        <f>SUM(C194+C197)</f>
        <v>139.29</v>
      </c>
      <c r="D193" s="26">
        <v>0</v>
      </c>
      <c r="E193" s="26">
        <f t="shared" si="48"/>
        <v>0</v>
      </c>
      <c r="F193" s="26">
        <f>F194+F197</f>
        <v>0</v>
      </c>
      <c r="G193" s="169">
        <f t="shared" si="50"/>
        <v>0</v>
      </c>
      <c r="H193" s="169" t="e">
        <f t="shared" si="51"/>
        <v>#DIV/0!</v>
      </c>
    </row>
    <row r="194" spans="1:8" ht="16.2" thickBot="1">
      <c r="A194" s="92">
        <v>3</v>
      </c>
      <c r="B194" s="13" t="s">
        <v>9</v>
      </c>
      <c r="C194" s="14">
        <f>SUM(C195:C196)</f>
        <v>30.1</v>
      </c>
      <c r="D194" s="14">
        <v>0</v>
      </c>
      <c r="E194" s="14">
        <f t="shared" si="48"/>
        <v>0</v>
      </c>
      <c r="F194" s="14">
        <f>SUM(F195:F196)</f>
        <v>0</v>
      </c>
      <c r="G194" s="170">
        <f t="shared" si="50"/>
        <v>0</v>
      </c>
      <c r="H194" s="170" t="e">
        <f t="shared" si="51"/>
        <v>#DIV/0!</v>
      </c>
    </row>
    <row r="195" spans="1:8" ht="16.2" thickBot="1">
      <c r="A195" s="93">
        <v>32</v>
      </c>
      <c r="B195" s="5" t="s">
        <v>17</v>
      </c>
      <c r="C195" s="6">
        <v>30.1</v>
      </c>
      <c r="D195" s="6">
        <v>0</v>
      </c>
      <c r="E195" s="6">
        <f t="shared" si="48"/>
        <v>0</v>
      </c>
      <c r="F195" s="6">
        <v>0</v>
      </c>
      <c r="G195" s="171">
        <f t="shared" si="50"/>
        <v>0</v>
      </c>
      <c r="H195" s="171" t="e">
        <f t="shared" si="51"/>
        <v>#DIV/0!</v>
      </c>
    </row>
    <row r="196" spans="1:8" ht="16.2" thickBot="1">
      <c r="A196" s="93">
        <v>34</v>
      </c>
      <c r="B196" s="5" t="s">
        <v>41</v>
      </c>
      <c r="C196" s="6">
        <v>0</v>
      </c>
      <c r="D196" s="6">
        <v>0</v>
      </c>
      <c r="E196" s="6">
        <f t="shared" ref="E196:E199" si="57">F196-D196</f>
        <v>0</v>
      </c>
      <c r="F196" s="6">
        <v>0</v>
      </c>
      <c r="G196" s="171" t="e">
        <f t="shared" si="50"/>
        <v>#DIV/0!</v>
      </c>
      <c r="H196" s="171" t="e">
        <f t="shared" si="51"/>
        <v>#DIV/0!</v>
      </c>
    </row>
    <row r="197" spans="1:8" ht="16.2" thickBot="1">
      <c r="A197" s="95">
        <v>4</v>
      </c>
      <c r="B197" s="16" t="s">
        <v>11</v>
      </c>
      <c r="C197" s="14">
        <f>SUM(C198+0)</f>
        <v>109.19</v>
      </c>
      <c r="D197" s="14">
        <v>0</v>
      </c>
      <c r="E197" s="14">
        <f t="shared" si="57"/>
        <v>0</v>
      </c>
      <c r="F197" s="14">
        <f>F198+0</f>
        <v>0</v>
      </c>
      <c r="G197" s="170">
        <f t="shared" si="50"/>
        <v>0</v>
      </c>
      <c r="H197" s="170" t="e">
        <f t="shared" si="51"/>
        <v>#DIV/0!</v>
      </c>
    </row>
    <row r="198" spans="1:8" ht="16.2" thickBot="1">
      <c r="A198" s="93">
        <v>42</v>
      </c>
      <c r="B198" s="5" t="s">
        <v>122</v>
      </c>
      <c r="C198" s="10">
        <v>109.19</v>
      </c>
      <c r="D198" s="10">
        <v>0</v>
      </c>
      <c r="E198" s="10">
        <f t="shared" si="57"/>
        <v>0</v>
      </c>
      <c r="F198" s="10">
        <v>0</v>
      </c>
      <c r="G198" s="171">
        <f t="shared" si="50"/>
        <v>0</v>
      </c>
      <c r="H198" s="171" t="e">
        <f t="shared" si="51"/>
        <v>#DIV/0!</v>
      </c>
    </row>
    <row r="199" spans="1:8" ht="16.2" thickBot="1">
      <c r="A199" s="163" t="s">
        <v>111</v>
      </c>
      <c r="B199" s="163" t="s">
        <v>157</v>
      </c>
      <c r="C199" s="165">
        <f>SUM(C201+E269+E289)</f>
        <v>1675</v>
      </c>
      <c r="D199" s="165">
        <v>0</v>
      </c>
      <c r="E199" s="165">
        <f t="shared" si="57"/>
        <v>5382.8899999999994</v>
      </c>
      <c r="F199" s="165">
        <f>F203+F206</f>
        <v>5382.8899999999994</v>
      </c>
      <c r="G199" s="167">
        <f t="shared" si="50"/>
        <v>321.36656716417906</v>
      </c>
      <c r="H199" s="167" t="e">
        <f t="shared" si="51"/>
        <v>#DIV/0!</v>
      </c>
    </row>
    <row r="200" spans="1:8" ht="16.2" thickBot="1">
      <c r="A200" s="163" t="s">
        <v>231</v>
      </c>
      <c r="B200" s="163" t="s">
        <v>232</v>
      </c>
      <c r="C200" s="165">
        <v>0</v>
      </c>
      <c r="D200" s="165">
        <v>0</v>
      </c>
      <c r="E200" s="165">
        <v>0</v>
      </c>
      <c r="F200" s="165">
        <v>0</v>
      </c>
      <c r="G200" s="167" t="e">
        <f t="shared" ref="G200" si="58">F200/C200*100</f>
        <v>#DIV/0!</v>
      </c>
      <c r="H200" s="167" t="e">
        <f t="shared" ref="H200" si="59">F200/D200*100</f>
        <v>#DIV/0!</v>
      </c>
    </row>
    <row r="201" spans="1:8" ht="16.2" thickBot="1">
      <c r="A201" s="19" t="s">
        <v>140</v>
      </c>
      <c r="B201" s="19" t="s">
        <v>35</v>
      </c>
      <c r="C201" s="20">
        <f>SUM(C202+0)</f>
        <v>1675</v>
      </c>
      <c r="D201" s="20">
        <v>0</v>
      </c>
      <c r="E201" s="20">
        <f t="shared" ref="E201:E208" si="60">F201-D201</f>
        <v>5382.8899999999994</v>
      </c>
      <c r="F201" s="20">
        <f>F202+0</f>
        <v>5382.8899999999994</v>
      </c>
      <c r="G201" s="168">
        <f t="shared" si="50"/>
        <v>321.36656716417906</v>
      </c>
      <c r="H201" s="168" t="e">
        <f t="shared" si="51"/>
        <v>#DIV/0!</v>
      </c>
    </row>
    <row r="202" spans="1:8" ht="16.2" thickBot="1">
      <c r="A202" s="19" t="s">
        <v>99</v>
      </c>
      <c r="B202" s="21" t="s">
        <v>116</v>
      </c>
      <c r="C202" s="22">
        <f>SUM(C203+C206)</f>
        <v>1675</v>
      </c>
      <c r="D202" s="22">
        <v>0</v>
      </c>
      <c r="E202" s="22">
        <f t="shared" si="60"/>
        <v>5382.8899999999994</v>
      </c>
      <c r="F202" s="22">
        <f>F203+F206</f>
        <v>5382.8899999999994</v>
      </c>
      <c r="G202" s="168">
        <f t="shared" si="50"/>
        <v>321.36656716417906</v>
      </c>
      <c r="H202" s="168" t="e">
        <f t="shared" si="51"/>
        <v>#DIV/0!</v>
      </c>
    </row>
    <row r="203" spans="1:8" ht="16.2" thickBot="1">
      <c r="A203" s="91" t="s">
        <v>102</v>
      </c>
      <c r="B203" s="25" t="s">
        <v>119</v>
      </c>
      <c r="C203" s="26">
        <f>SUM(C204+0)</f>
        <v>300</v>
      </c>
      <c r="D203" s="26">
        <v>0</v>
      </c>
      <c r="E203" s="26">
        <f t="shared" si="60"/>
        <v>2500</v>
      </c>
      <c r="F203" s="26">
        <f>F204+0</f>
        <v>2500</v>
      </c>
      <c r="G203" s="169">
        <f t="shared" si="50"/>
        <v>833.33333333333337</v>
      </c>
      <c r="H203" s="169" t="e">
        <f t="shared" si="51"/>
        <v>#DIV/0!</v>
      </c>
    </row>
    <row r="204" spans="1:8" ht="16.2" thickBot="1">
      <c r="A204" s="92">
        <v>3</v>
      </c>
      <c r="B204" s="13" t="s">
        <v>9</v>
      </c>
      <c r="C204" s="15">
        <f>C205+0</f>
        <v>300</v>
      </c>
      <c r="D204" s="15">
        <v>0</v>
      </c>
      <c r="E204" s="15">
        <f t="shared" si="60"/>
        <v>2500</v>
      </c>
      <c r="F204" s="15">
        <f>F205-D204</f>
        <v>2500</v>
      </c>
      <c r="G204" s="170">
        <f t="shared" si="50"/>
        <v>833.33333333333337</v>
      </c>
      <c r="H204" s="170" t="e">
        <f t="shared" si="51"/>
        <v>#DIV/0!</v>
      </c>
    </row>
    <row r="205" spans="1:8" ht="16.2" thickBot="1">
      <c r="A205" s="96">
        <v>32</v>
      </c>
      <c r="B205" s="8" t="s">
        <v>17</v>
      </c>
      <c r="C205" s="9">
        <v>300</v>
      </c>
      <c r="D205" s="9">
        <v>0</v>
      </c>
      <c r="E205" s="9">
        <f t="shared" si="60"/>
        <v>2500</v>
      </c>
      <c r="F205" s="9">
        <v>2500</v>
      </c>
      <c r="G205" s="171">
        <f t="shared" si="50"/>
        <v>833.33333333333337</v>
      </c>
      <c r="H205" s="171" t="e">
        <f t="shared" si="51"/>
        <v>#DIV/0!</v>
      </c>
    </row>
    <row r="206" spans="1:8" ht="16.2" thickBot="1">
      <c r="A206" s="91" t="s">
        <v>97</v>
      </c>
      <c r="B206" s="25" t="s">
        <v>121</v>
      </c>
      <c r="C206" s="26">
        <f>SUM(C207+0)</f>
        <v>1375</v>
      </c>
      <c r="D206" s="26">
        <v>0</v>
      </c>
      <c r="E206" s="26">
        <f t="shared" si="60"/>
        <v>2882.89</v>
      </c>
      <c r="F206" s="26">
        <f>F207+0</f>
        <v>2882.89</v>
      </c>
      <c r="G206" s="169">
        <f t="shared" si="50"/>
        <v>209.66472727272728</v>
      </c>
      <c r="H206" s="169" t="e">
        <f t="shared" si="51"/>
        <v>#DIV/0!</v>
      </c>
    </row>
    <row r="207" spans="1:8" ht="16.2" thickBot="1">
      <c r="A207" s="95">
        <v>4</v>
      </c>
      <c r="B207" s="16" t="s">
        <v>11</v>
      </c>
      <c r="C207" s="14">
        <f>SUM(C208+0)</f>
        <v>1375</v>
      </c>
      <c r="D207" s="14">
        <v>0</v>
      </c>
      <c r="E207" s="14">
        <f t="shared" si="60"/>
        <v>2882.89</v>
      </c>
      <c r="F207" s="14">
        <f>F208+0</f>
        <v>2882.89</v>
      </c>
      <c r="G207" s="170">
        <f t="shared" si="50"/>
        <v>209.66472727272728</v>
      </c>
      <c r="H207" s="170" t="e">
        <f t="shared" si="51"/>
        <v>#DIV/0!</v>
      </c>
    </row>
    <row r="208" spans="1:8" ht="16.2" thickBot="1">
      <c r="A208" s="93">
        <v>42</v>
      </c>
      <c r="B208" s="5" t="s">
        <v>122</v>
      </c>
      <c r="C208" s="10">
        <v>1375</v>
      </c>
      <c r="D208" s="10">
        <v>0</v>
      </c>
      <c r="E208" s="10">
        <f t="shared" si="60"/>
        <v>2882.89</v>
      </c>
      <c r="F208" s="10">
        <v>2882.89</v>
      </c>
      <c r="G208" s="171">
        <f t="shared" si="50"/>
        <v>209.66472727272728</v>
      </c>
      <c r="H208" s="171" t="e">
        <f t="shared" si="51"/>
        <v>#DIV/0!</v>
      </c>
    </row>
  </sheetData>
  <mergeCells count="16">
    <mergeCell ref="A20:H20"/>
    <mergeCell ref="A1:H1"/>
    <mergeCell ref="A2:H2"/>
    <mergeCell ref="A3:H3"/>
    <mergeCell ref="A6:B6"/>
    <mergeCell ref="A7:B7"/>
    <mergeCell ref="A5:B5"/>
    <mergeCell ref="A4:B4"/>
    <mergeCell ref="A43:B43"/>
    <mergeCell ref="A44:B44"/>
    <mergeCell ref="A45:B45"/>
    <mergeCell ref="A42:H42"/>
    <mergeCell ref="A21:B21"/>
    <mergeCell ref="A22:B22"/>
    <mergeCell ref="A37:B37"/>
    <mergeCell ref="A36:H3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C202 F91 F125 F134 F184 F202 E123 E19 I24 I25:I26 E45 C134" formula="1"/>
    <ignoredError sqref="G201:G208 H201:H233 G19:H19 G30:H35 G37:H41 H82:H87 G76:G87 G89:H122 G17:H17 G124:H200 H73 G74 G46:H72 G23:H26 G27:G29 G9:H10 G13:H13" evalError="1"/>
    <ignoredError sqref="H27 H28:H29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RAČUN P I R PO IZVORIMA</vt:lpstr>
      <vt:lpstr>RASHODI PREMA FUNKCIJSKOJ KL.</vt:lpstr>
      <vt:lpstr>RAČUN FINAN. PREMA IZVORIMA</vt:lpstr>
      <vt:lpstr>RAČUN FINAN. PREMA EKON.KL.</vt:lpstr>
      <vt:lpstr>POSEBNI DIO</vt:lpstr>
      <vt:lpstr>'POSEBNI DIO'!Ispis_naslova</vt:lpstr>
      <vt:lpstr>'RAČUN P I R PO IZVORIMA'!Ispis_naslova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2025-11-10T13:12:53Z</cp:lastPrinted>
  <dcterms:created xsi:type="dcterms:W3CDTF">2022-08-12T12:51:27Z</dcterms:created>
  <dcterms:modified xsi:type="dcterms:W3CDTF">2025-12-16T08:15:54Z</dcterms:modified>
</cp:coreProperties>
</file>