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11896F9D-35EC-4960-ACF2-6AB799C4F99D}" xr6:coauthVersionLast="47" xr6:coauthVersionMax="47" xr10:uidLastSave="{00000000-0000-0000-0000-000000000000}"/>
  <bookViews>
    <workbookView xWindow="-108" yWindow="-108" windowWidth="23256" windowHeight="12576" tabRatio="910" firstSheet="1" activeTab="6" xr2:uid="{D84FD137-F487-46A0-9D71-29D0765B6CC3}"/>
  </bookViews>
  <sheets>
    <sheet name="SAŽETAK" sheetId="7" r:id="rId1"/>
    <sheet name="RAČUN R I P PO EKONOMSOJ KL." sheetId="5" r:id="rId2"/>
    <sheet name="RAČUN P I R PO IZVORIMA" sheetId="4" r:id="rId3"/>
    <sheet name="RASHODI PREMA FUNKCIJSKOJ KL." sheetId="3" r:id="rId4"/>
    <sheet name="RAČUN FINAN. PREMA IZVORIMA" sheetId="6" r:id="rId5"/>
    <sheet name="RAČUN FINAN.PREMA EKON. KL" sheetId="2" r:id="rId6"/>
    <sheet name="POSEBNI DIO " sheetId="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7" l="1"/>
  <c r="F12" i="7"/>
  <c r="I12" i="7" s="1"/>
  <c r="F32" i="5"/>
  <c r="E10" i="5"/>
  <c r="F10" i="4"/>
  <c r="F12" i="5"/>
  <c r="F13" i="5"/>
  <c r="F16" i="5"/>
  <c r="F22" i="5"/>
  <c r="F23" i="5"/>
  <c r="F28" i="5"/>
  <c r="F31" i="5"/>
  <c r="F11" i="5" s="1"/>
  <c r="E11" i="5"/>
  <c r="H12" i="7"/>
  <c r="J12" i="7"/>
  <c r="J13" i="7"/>
  <c r="J9" i="7"/>
  <c r="I10" i="7"/>
  <c r="I13" i="7"/>
  <c r="H10" i="7"/>
  <c r="G14" i="7"/>
  <c r="G12" i="7"/>
  <c r="C38" i="3" l="1"/>
  <c r="D38" i="3"/>
  <c r="B38" i="3"/>
  <c r="G44" i="5"/>
  <c r="H44" i="5"/>
  <c r="G50" i="5"/>
  <c r="H50" i="5"/>
  <c r="G54" i="5"/>
  <c r="H54" i="5"/>
  <c r="G55" i="5"/>
  <c r="H55" i="5"/>
  <c r="G56" i="5"/>
  <c r="H56" i="5"/>
  <c r="G58" i="5"/>
  <c r="H58" i="5"/>
  <c r="G59" i="5"/>
  <c r="H59" i="5"/>
  <c r="G60" i="5"/>
  <c r="H60" i="5"/>
  <c r="G61" i="5"/>
  <c r="H61" i="5"/>
  <c r="G62" i="5"/>
  <c r="H62" i="5"/>
  <c r="G63" i="5"/>
  <c r="H63" i="5"/>
  <c r="G65" i="5"/>
  <c r="H65" i="5"/>
  <c r="G66" i="5"/>
  <c r="H66" i="5"/>
  <c r="G67" i="5"/>
  <c r="H67" i="5"/>
  <c r="G68" i="5"/>
  <c r="H68" i="5"/>
  <c r="G69" i="5"/>
  <c r="H69" i="5"/>
  <c r="G70" i="5"/>
  <c r="H70" i="5"/>
  <c r="G71" i="5"/>
  <c r="H71" i="5"/>
  <c r="G73" i="5"/>
  <c r="H73" i="5"/>
  <c r="G74" i="5"/>
  <c r="H74" i="5"/>
  <c r="G75" i="5"/>
  <c r="H75" i="5"/>
  <c r="G76" i="5"/>
  <c r="H76" i="5"/>
  <c r="G79" i="5"/>
  <c r="H79" i="5"/>
  <c r="G80" i="5"/>
  <c r="H80" i="5"/>
  <c r="G83" i="5"/>
  <c r="H83" i="5"/>
  <c r="H86" i="5"/>
  <c r="G87" i="5"/>
  <c r="H87" i="5"/>
  <c r="G88" i="5"/>
  <c r="H88" i="5"/>
  <c r="G90" i="5"/>
  <c r="H90" i="5"/>
  <c r="F86" i="5"/>
  <c r="F89" i="5"/>
  <c r="F82" i="5"/>
  <c r="F81" i="5" s="1"/>
  <c r="F78" i="5"/>
  <c r="F77" i="5" s="1"/>
  <c r="F72" i="5"/>
  <c r="H72" i="5" s="1"/>
  <c r="F64" i="5"/>
  <c r="H64" i="5" s="1"/>
  <c r="F57" i="5"/>
  <c r="H82" i="5" l="1"/>
  <c r="H78" i="5"/>
  <c r="H81" i="5"/>
  <c r="H89" i="5"/>
  <c r="H77" i="5"/>
  <c r="H57" i="5"/>
  <c r="F85" i="5"/>
  <c r="F53" i="5"/>
  <c r="F49" i="5"/>
  <c r="F48" i="5"/>
  <c r="F46" i="5"/>
  <c r="F45" i="5"/>
  <c r="D41" i="4"/>
  <c r="D13" i="5"/>
  <c r="H12" i="5"/>
  <c r="H13" i="5"/>
  <c r="G14" i="5"/>
  <c r="H14" i="5"/>
  <c r="G15" i="5"/>
  <c r="H15" i="5"/>
  <c r="H16" i="5"/>
  <c r="G17" i="5"/>
  <c r="H17" i="5"/>
  <c r="G18" i="5"/>
  <c r="H18" i="5"/>
  <c r="H19" i="5"/>
  <c r="H20" i="5"/>
  <c r="G21" i="5"/>
  <c r="H21" i="5"/>
  <c r="H22" i="5"/>
  <c r="H23" i="5"/>
  <c r="G24" i="5"/>
  <c r="H24" i="5"/>
  <c r="H25" i="5"/>
  <c r="H26" i="5"/>
  <c r="G27" i="5"/>
  <c r="H27" i="5"/>
  <c r="H28" i="5"/>
  <c r="G29" i="5"/>
  <c r="H29" i="5"/>
  <c r="G30" i="5"/>
  <c r="H30" i="5"/>
  <c r="H31" i="5"/>
  <c r="H32" i="5"/>
  <c r="G33" i="5"/>
  <c r="H33" i="5"/>
  <c r="G34" i="5"/>
  <c r="H34" i="5"/>
  <c r="H49" i="5" l="1"/>
  <c r="G45" i="5"/>
  <c r="H45" i="5"/>
  <c r="G53" i="5"/>
  <c r="H53" i="5"/>
  <c r="G46" i="5"/>
  <c r="H46" i="5"/>
  <c r="F84" i="5"/>
  <c r="H85" i="5"/>
  <c r="F47" i="5"/>
  <c r="H48" i="5"/>
  <c r="G48" i="5"/>
  <c r="F52" i="5"/>
  <c r="F43" i="5"/>
  <c r="G48" i="4"/>
  <c r="H48" i="4"/>
  <c r="G21" i="4"/>
  <c r="H21" i="4"/>
  <c r="G22" i="4"/>
  <c r="H22" i="4"/>
  <c r="G23" i="4"/>
  <c r="H23" i="4"/>
  <c r="E24" i="4"/>
  <c r="E11" i="4"/>
  <c r="H47" i="5" l="1"/>
  <c r="F51" i="5"/>
  <c r="H52" i="5"/>
  <c r="H43" i="5"/>
  <c r="H13" i="7"/>
  <c r="F42" i="5"/>
  <c r="D89" i="5"/>
  <c r="G89" i="5" s="1"/>
  <c r="D86" i="5"/>
  <c r="G86" i="5" s="1"/>
  <c r="E84" i="5"/>
  <c r="G13" i="7" s="1"/>
  <c r="D82" i="5"/>
  <c r="D78" i="5"/>
  <c r="D72" i="5"/>
  <c r="G72" i="5" s="1"/>
  <c r="D64" i="5"/>
  <c r="G64" i="5" s="1"/>
  <c r="D57" i="5"/>
  <c r="G57" i="5" s="1"/>
  <c r="D52" i="5"/>
  <c r="G52" i="5" s="1"/>
  <c r="D49" i="5"/>
  <c r="G49" i="5" s="1"/>
  <c r="D47" i="5"/>
  <c r="G47" i="5" s="1"/>
  <c r="D43" i="5"/>
  <c r="G43" i="5" s="1"/>
  <c r="D32" i="5"/>
  <c r="D28" i="5"/>
  <c r="G28" i="5" s="1"/>
  <c r="D26" i="5"/>
  <c r="G26" i="5" s="1"/>
  <c r="D23" i="5"/>
  <c r="D20" i="5"/>
  <c r="G20" i="5" s="1"/>
  <c r="D16" i="5"/>
  <c r="G16" i="5" s="1"/>
  <c r="G13" i="5"/>
  <c r="F10" i="5"/>
  <c r="G10" i="7"/>
  <c r="J10" i="7" s="1"/>
  <c r="H84" i="5" l="1"/>
  <c r="D81" i="5"/>
  <c r="G81" i="5" s="1"/>
  <c r="G82" i="5"/>
  <c r="F41" i="5"/>
  <c r="H42" i="5"/>
  <c r="H51" i="5"/>
  <c r="D77" i="5"/>
  <c r="G77" i="5" s="1"/>
  <c r="G78" i="5"/>
  <c r="H10" i="5"/>
  <c r="D31" i="5"/>
  <c r="G31" i="5" s="1"/>
  <c r="G32" i="5"/>
  <c r="D25" i="5"/>
  <c r="G25" i="5" s="1"/>
  <c r="D22" i="5"/>
  <c r="G22" i="5" s="1"/>
  <c r="G23" i="5"/>
  <c r="D19" i="5"/>
  <c r="G19" i="5" s="1"/>
  <c r="D42" i="5"/>
  <c r="G42" i="5" s="1"/>
  <c r="D12" i="5"/>
  <c r="D51" i="5"/>
  <c r="G51" i="5" s="1"/>
  <c r="E41" i="5"/>
  <c r="E40" i="5" s="1"/>
  <c r="D85" i="5"/>
  <c r="F40" i="5" l="1"/>
  <c r="H41" i="5"/>
  <c r="D84" i="5"/>
  <c r="G85" i="5"/>
  <c r="D41" i="5"/>
  <c r="D11" i="5"/>
  <c r="D10" i="5" s="1"/>
  <c r="G12" i="5"/>
  <c r="G10" i="5" l="1"/>
  <c r="F13" i="7"/>
  <c r="G84" i="5"/>
  <c r="D40" i="5"/>
  <c r="G41" i="5"/>
  <c r="H40" i="5"/>
  <c r="H11" i="5"/>
  <c r="G11" i="5"/>
  <c r="G40" i="5" l="1"/>
  <c r="E101" i="1"/>
  <c r="E102" i="1"/>
  <c r="E103" i="1"/>
  <c r="E104" i="1"/>
  <c r="E105" i="1"/>
  <c r="E141" i="1"/>
  <c r="E187" i="1"/>
  <c r="E189" i="1"/>
  <c r="D186" i="1"/>
  <c r="E186" i="1" s="1"/>
  <c r="D188" i="1"/>
  <c r="E188" i="1" s="1"/>
  <c r="E122" i="1"/>
  <c r="D121" i="1"/>
  <c r="E308" i="1"/>
  <c r="E310" i="1"/>
  <c r="E313" i="1"/>
  <c r="C305" i="1"/>
  <c r="D185" i="1" l="1"/>
  <c r="D184" i="1" s="1"/>
  <c r="D183" i="1" s="1"/>
  <c r="D182" i="1" s="1"/>
  <c r="D181" i="1" s="1"/>
  <c r="E121" i="1"/>
  <c r="C260" i="1"/>
  <c r="C259" i="1" s="1"/>
  <c r="C258" i="1" s="1"/>
  <c r="C54" i="1"/>
  <c r="C53" i="1" s="1"/>
  <c r="E70" i="1"/>
  <c r="E72" i="1"/>
  <c r="E74" i="1"/>
  <c r="E75" i="1"/>
  <c r="E77" i="1"/>
  <c r="D69" i="1"/>
  <c r="E69" i="1" s="1"/>
  <c r="D71" i="1"/>
  <c r="D73" i="1"/>
  <c r="D76" i="1"/>
  <c r="E76" i="1" s="1"/>
  <c r="E219" i="1"/>
  <c r="D218" i="1"/>
  <c r="E263" i="1"/>
  <c r="E264" i="1"/>
  <c r="E265" i="1"/>
  <c r="E267" i="1"/>
  <c r="E269" i="1"/>
  <c r="E272" i="1"/>
  <c r="E273" i="1"/>
  <c r="E274" i="1"/>
  <c r="E276" i="1"/>
  <c r="E277" i="1"/>
  <c r="E279" i="1"/>
  <c r="E280" i="1"/>
  <c r="E281" i="1"/>
  <c r="E283" i="1"/>
  <c r="E284" i="1"/>
  <c r="E289" i="1"/>
  <c r="E296" i="1"/>
  <c r="E298" i="1"/>
  <c r="E301" i="1"/>
  <c r="C293" i="1"/>
  <c r="D295" i="1"/>
  <c r="D297" i="1"/>
  <c r="D300" i="1"/>
  <c r="D299" i="1" s="1"/>
  <c r="D307" i="1"/>
  <c r="D309" i="1"/>
  <c r="D312" i="1"/>
  <c r="E82" i="1"/>
  <c r="E84" i="1"/>
  <c r="E86" i="1"/>
  <c r="E89" i="1"/>
  <c r="D88" i="1"/>
  <c r="D90" i="1"/>
  <c r="C79" i="1"/>
  <c r="C78" i="1" s="1"/>
  <c r="D81" i="1"/>
  <c r="D83" i="1"/>
  <c r="D85" i="1"/>
  <c r="E174" i="1"/>
  <c r="E175" i="1"/>
  <c r="D173" i="1"/>
  <c r="D140" i="1"/>
  <c r="D63" i="1"/>
  <c r="D56" i="1"/>
  <c r="E65" i="1"/>
  <c r="E57" i="1"/>
  <c r="E59" i="1"/>
  <c r="E61" i="1"/>
  <c r="D58" i="1"/>
  <c r="D60" i="1"/>
  <c r="D139" i="1" l="1"/>
  <c r="D138" i="1" s="1"/>
  <c r="D137" i="1" s="1"/>
  <c r="E140" i="1"/>
  <c r="D311" i="1"/>
  <c r="E312" i="1"/>
  <c r="E73" i="1"/>
  <c r="E71" i="1"/>
  <c r="E307" i="1"/>
  <c r="E309" i="1"/>
  <c r="D68" i="1"/>
  <c r="D67" i="1" s="1"/>
  <c r="D66" i="1" s="1"/>
  <c r="D217" i="1"/>
  <c r="D216" i="1" s="1"/>
  <c r="D215" i="1" s="1"/>
  <c r="E218" i="1"/>
  <c r="E300" i="1"/>
  <c r="E299" i="1"/>
  <c r="D306" i="1"/>
  <c r="D294" i="1"/>
  <c r="D293" i="1" s="1"/>
  <c r="E297" i="1"/>
  <c r="D87" i="1"/>
  <c r="E87" i="1" s="1"/>
  <c r="E88" i="1"/>
  <c r="E90" i="1"/>
  <c r="E85" i="1"/>
  <c r="E83" i="1"/>
  <c r="E81" i="1"/>
  <c r="D80" i="1"/>
  <c r="E173" i="1"/>
  <c r="D172" i="1"/>
  <c r="D171" i="1" s="1"/>
  <c r="D170" i="1" s="1"/>
  <c r="E60" i="1"/>
  <c r="E58" i="1"/>
  <c r="E56" i="1"/>
  <c r="E63" i="1"/>
  <c r="D62" i="1"/>
  <c r="D55" i="1"/>
  <c r="D305" i="1" l="1"/>
  <c r="E311" i="1"/>
  <c r="D79" i="1"/>
  <c r="E180" i="1"/>
  <c r="D179" i="1"/>
  <c r="E179" i="1" s="1"/>
  <c r="E196" i="1"/>
  <c r="D195" i="1"/>
  <c r="C144" i="1"/>
  <c r="E147" i="1"/>
  <c r="E148" i="1"/>
  <c r="E149" i="1"/>
  <c r="E151" i="1"/>
  <c r="E152" i="1"/>
  <c r="E153" i="1"/>
  <c r="E154" i="1"/>
  <c r="E155" i="1"/>
  <c r="E157" i="1"/>
  <c r="E158" i="1"/>
  <c r="E159" i="1"/>
  <c r="E160" i="1"/>
  <c r="E161" i="1"/>
  <c r="E162" i="1"/>
  <c r="E163" i="1"/>
  <c r="E165" i="1"/>
  <c r="E166" i="1"/>
  <c r="E169" i="1"/>
  <c r="D164" i="1"/>
  <c r="D168" i="1"/>
  <c r="D146" i="1"/>
  <c r="D150" i="1"/>
  <c r="D156" i="1"/>
  <c r="E226" i="1"/>
  <c r="E228" i="1"/>
  <c r="E230" i="1"/>
  <c r="E233" i="1"/>
  <c r="E235" i="1"/>
  <c r="D234" i="1"/>
  <c r="D232" i="1"/>
  <c r="D225" i="1"/>
  <c r="D227" i="1"/>
  <c r="D229" i="1"/>
  <c r="E120" i="1"/>
  <c r="E124" i="1"/>
  <c r="E125" i="1"/>
  <c r="E126" i="1"/>
  <c r="E128" i="1"/>
  <c r="E129" i="1"/>
  <c r="E132" i="1"/>
  <c r="D131" i="1"/>
  <c r="E131" i="1" s="1"/>
  <c r="D127" i="1"/>
  <c r="D123" i="1"/>
  <c r="D119" i="1"/>
  <c r="C202" i="1"/>
  <c r="D29" i="1"/>
  <c r="D211" i="1"/>
  <c r="D213" i="1"/>
  <c r="E205" i="1"/>
  <c r="E207" i="1"/>
  <c r="E209" i="1"/>
  <c r="D208" i="1"/>
  <c r="D206" i="1"/>
  <c r="D204" i="1"/>
  <c r="E252" i="1"/>
  <c r="D251" i="1"/>
  <c r="D250" i="1" s="1"/>
  <c r="E257" i="1"/>
  <c r="D256" i="1"/>
  <c r="E320" i="1"/>
  <c r="D319" i="1"/>
  <c r="E328" i="1"/>
  <c r="E330" i="1"/>
  <c r="E332" i="1"/>
  <c r="D331" i="1"/>
  <c r="D327" i="1"/>
  <c r="D329" i="1"/>
  <c r="D336" i="1"/>
  <c r="E337" i="1"/>
  <c r="D288" i="1"/>
  <c r="D271" i="1"/>
  <c r="D278" i="1"/>
  <c r="D275" i="1"/>
  <c r="D282" i="1"/>
  <c r="D266" i="1"/>
  <c r="D268" i="1"/>
  <c r="D262" i="1"/>
  <c r="E247" i="1"/>
  <c r="D246" i="1"/>
  <c r="D241" i="1"/>
  <c r="E242" i="1"/>
  <c r="E96" i="1"/>
  <c r="C93" i="1"/>
  <c r="C92" i="1" s="1"/>
  <c r="D95" i="1"/>
  <c r="D94" i="1" s="1"/>
  <c r="D93" i="1" s="1"/>
  <c r="E52" i="1"/>
  <c r="D51" i="1"/>
  <c r="C216" i="1"/>
  <c r="C215" i="1" s="1"/>
  <c r="D118" i="1" l="1"/>
  <c r="E268" i="1"/>
  <c r="E282" i="1"/>
  <c r="D287" i="1"/>
  <c r="E288" i="1"/>
  <c r="E278" i="1"/>
  <c r="E266" i="1"/>
  <c r="E271" i="1"/>
  <c r="E262" i="1"/>
  <c r="E275" i="1"/>
  <c r="D178" i="1"/>
  <c r="D177" i="1" s="1"/>
  <c r="E195" i="1"/>
  <c r="D194" i="1"/>
  <c r="D167" i="1"/>
  <c r="E168" i="1"/>
  <c r="E164" i="1"/>
  <c r="E156" i="1"/>
  <c r="E150" i="1"/>
  <c r="E146" i="1"/>
  <c r="D145" i="1"/>
  <c r="E232" i="1"/>
  <c r="E234" i="1"/>
  <c r="D224" i="1"/>
  <c r="D231" i="1"/>
  <c r="E229" i="1"/>
  <c r="E227" i="1"/>
  <c r="E225" i="1"/>
  <c r="D210" i="1"/>
  <c r="D130" i="1"/>
  <c r="E127" i="1"/>
  <c r="E123" i="1"/>
  <c r="E119" i="1"/>
  <c r="D203" i="1"/>
  <c r="E208" i="1"/>
  <c r="E206" i="1"/>
  <c r="E204" i="1"/>
  <c r="E251" i="1"/>
  <c r="E256" i="1"/>
  <c r="D255" i="1"/>
  <c r="E319" i="1"/>
  <c r="D318" i="1"/>
  <c r="E331" i="1"/>
  <c r="E329" i="1"/>
  <c r="E327" i="1"/>
  <c r="D326" i="1"/>
  <c r="E336" i="1"/>
  <c r="D335" i="1"/>
  <c r="D270" i="1"/>
  <c r="D261" i="1"/>
  <c r="E246" i="1"/>
  <c r="D245" i="1"/>
  <c r="D240" i="1"/>
  <c r="E241" i="1"/>
  <c r="E51" i="1"/>
  <c r="D50" i="1"/>
  <c r="D92" i="1"/>
  <c r="E95" i="1"/>
  <c r="D18" i="4"/>
  <c r="E270" i="1" l="1"/>
  <c r="D286" i="1"/>
  <c r="E287" i="1"/>
  <c r="D117" i="1"/>
  <c r="E178" i="1"/>
  <c r="D144" i="1"/>
  <c r="E145" i="1"/>
  <c r="E167" i="1"/>
  <c r="D223" i="1"/>
  <c r="D222" i="1" s="1"/>
  <c r="D221" i="1" s="1"/>
  <c r="D220" i="1" s="1"/>
  <c r="E231" i="1"/>
  <c r="D202" i="1"/>
  <c r="E130" i="1"/>
  <c r="D260" i="1"/>
  <c r="D259" i="1" s="1"/>
  <c r="E94" i="1"/>
  <c r="C29" i="1"/>
  <c r="E29" i="1" s="1"/>
  <c r="D249" i="1"/>
  <c r="D15" i="4"/>
  <c r="E15" i="4"/>
  <c r="E13" i="4"/>
  <c r="F13" i="4"/>
  <c r="D285" i="1" l="1"/>
  <c r="E286" i="1"/>
  <c r="E93" i="1"/>
  <c r="D11" i="4"/>
  <c r="D13" i="4"/>
  <c r="D258" i="1" l="1"/>
  <c r="D28" i="1"/>
  <c r="E285" i="1"/>
  <c r="E92" i="1"/>
  <c r="D10" i="4"/>
  <c r="F9" i="7" l="1"/>
  <c r="I9" i="7" s="1"/>
  <c r="E28" i="1"/>
  <c r="C67" i="1" l="1"/>
  <c r="C66" i="1" s="1"/>
  <c r="C32" i="1" s="1"/>
  <c r="E68" i="1"/>
  <c r="D239" i="1"/>
  <c r="D238" i="1" s="1"/>
  <c r="D27" i="1" s="1"/>
  <c r="E326" i="1"/>
  <c r="D325" i="1"/>
  <c r="D324" i="1" s="1"/>
  <c r="C325" i="1"/>
  <c r="C324" i="1" s="1"/>
  <c r="H14" i="4"/>
  <c r="G14" i="4"/>
  <c r="E67" i="1" l="1"/>
  <c r="D32" i="1"/>
  <c r="E325" i="1"/>
  <c r="G13" i="4"/>
  <c r="H13" i="4"/>
  <c r="E32" i="1" l="1"/>
  <c r="E66" i="1"/>
  <c r="F17" i="6"/>
  <c r="G17" i="6"/>
  <c r="F18" i="6"/>
  <c r="G18" i="6"/>
  <c r="F19" i="6"/>
  <c r="G19" i="6"/>
  <c r="F20" i="6"/>
  <c r="G20" i="6"/>
  <c r="F21" i="6"/>
  <c r="G21" i="6"/>
  <c r="F22" i="6"/>
  <c r="G22" i="6"/>
  <c r="F23" i="6"/>
  <c r="G23" i="6"/>
  <c r="F24" i="6"/>
  <c r="G24" i="6"/>
  <c r="F9" i="6"/>
  <c r="G9" i="6"/>
  <c r="F10" i="6"/>
  <c r="G10" i="6"/>
  <c r="F12" i="6"/>
  <c r="G12" i="6"/>
  <c r="F13" i="6"/>
  <c r="G13" i="6"/>
  <c r="G16" i="6" l="1"/>
  <c r="F16" i="6"/>
  <c r="G15" i="6"/>
  <c r="F15" i="6"/>
  <c r="E10" i="3"/>
  <c r="F10" i="3"/>
  <c r="E27" i="3"/>
  <c r="F27" i="3"/>
  <c r="E28" i="3"/>
  <c r="F28" i="3"/>
  <c r="E29" i="3"/>
  <c r="F29" i="3"/>
  <c r="E30" i="3"/>
  <c r="F30" i="3"/>
  <c r="E31" i="3"/>
  <c r="F31" i="3"/>
  <c r="E32" i="3"/>
  <c r="F32" i="3"/>
  <c r="E33" i="3"/>
  <c r="F33" i="3"/>
  <c r="E34" i="3"/>
  <c r="F34" i="3"/>
  <c r="E35" i="3"/>
  <c r="F35" i="3"/>
  <c r="E36" i="3"/>
  <c r="F36" i="3"/>
  <c r="E37" i="3"/>
  <c r="F37" i="3"/>
  <c r="E40" i="3"/>
  <c r="F40" i="3"/>
  <c r="E41" i="3"/>
  <c r="F41" i="3"/>
  <c r="E42" i="3"/>
  <c r="F42" i="3"/>
  <c r="E43" i="3"/>
  <c r="F43" i="3"/>
  <c r="E44" i="3"/>
  <c r="F44" i="3"/>
  <c r="E45" i="3"/>
  <c r="F45" i="3"/>
  <c r="E46" i="3"/>
  <c r="F46" i="3"/>
  <c r="E47" i="3"/>
  <c r="F47" i="3"/>
  <c r="E48" i="3"/>
  <c r="F48" i="3"/>
  <c r="E49" i="3"/>
  <c r="F49" i="3"/>
  <c r="E50" i="3"/>
  <c r="F50" i="3"/>
  <c r="E51" i="3"/>
  <c r="F51" i="3"/>
  <c r="E52" i="3"/>
  <c r="F52" i="3"/>
  <c r="E53" i="3"/>
  <c r="F53" i="3"/>
  <c r="E54" i="3"/>
  <c r="F54" i="3"/>
  <c r="E55" i="3"/>
  <c r="F55" i="3"/>
  <c r="E56" i="3"/>
  <c r="F56" i="3"/>
  <c r="E12" i="3"/>
  <c r="F12" i="3"/>
  <c r="E13" i="3"/>
  <c r="F13" i="3"/>
  <c r="E14" i="3"/>
  <c r="F14" i="3"/>
  <c r="E15" i="3"/>
  <c r="F15" i="3"/>
  <c r="E16" i="3"/>
  <c r="F16" i="3"/>
  <c r="F26" i="3"/>
  <c r="E26" i="3"/>
  <c r="F25" i="3"/>
  <c r="E25" i="3"/>
  <c r="F24" i="3"/>
  <c r="E24" i="3"/>
  <c r="F23" i="3"/>
  <c r="E23" i="3"/>
  <c r="F22" i="3"/>
  <c r="E22" i="3"/>
  <c r="F21" i="3"/>
  <c r="E21" i="3"/>
  <c r="F20" i="3"/>
  <c r="E20" i="3"/>
  <c r="F19" i="3"/>
  <c r="E19" i="3"/>
  <c r="F18" i="3"/>
  <c r="E18" i="3"/>
  <c r="F17" i="3"/>
  <c r="E17" i="3"/>
  <c r="F11" i="3"/>
  <c r="E11" i="3"/>
  <c r="I15" i="2"/>
  <c r="H15" i="2"/>
  <c r="I14" i="2"/>
  <c r="H14" i="2"/>
  <c r="I12" i="2"/>
  <c r="H12" i="2"/>
  <c r="I10" i="2"/>
  <c r="H10" i="2"/>
  <c r="I9" i="2"/>
  <c r="H9" i="2"/>
  <c r="E50" i="1"/>
  <c r="E55" i="1"/>
  <c r="E62" i="1"/>
  <c r="E80" i="1"/>
  <c r="E91" i="1"/>
  <c r="E100" i="1"/>
  <c r="E112" i="1"/>
  <c r="E113" i="1"/>
  <c r="E118" i="1"/>
  <c r="E139" i="1"/>
  <c r="E172" i="1"/>
  <c r="E185" i="1"/>
  <c r="E194" i="1"/>
  <c r="E203" i="1"/>
  <c r="E215" i="1"/>
  <c r="E216" i="1"/>
  <c r="E217" i="1"/>
  <c r="E224" i="1"/>
  <c r="E240" i="1"/>
  <c r="E245" i="1"/>
  <c r="E250" i="1"/>
  <c r="E255" i="1"/>
  <c r="E261" i="1"/>
  <c r="E294" i="1"/>
  <c r="E295" i="1"/>
  <c r="E306" i="1"/>
  <c r="E318" i="1"/>
  <c r="E335" i="1"/>
  <c r="D334" i="1"/>
  <c r="C334" i="1"/>
  <c r="C333" i="1" s="1"/>
  <c r="D317" i="1"/>
  <c r="C317" i="1"/>
  <c r="D316" i="1"/>
  <c r="C316" i="1"/>
  <c r="D304" i="1"/>
  <c r="C304" i="1"/>
  <c r="C303" i="1" s="1"/>
  <c r="C302" i="1" s="1"/>
  <c r="C18" i="1" s="1"/>
  <c r="E46" i="4" s="1"/>
  <c r="D292" i="1"/>
  <c r="D291" i="1" s="1"/>
  <c r="D290" i="1" s="1"/>
  <c r="C292" i="1"/>
  <c r="C291" i="1" s="1"/>
  <c r="C290" i="1" s="1"/>
  <c r="D254" i="1"/>
  <c r="C254" i="1"/>
  <c r="D253" i="1"/>
  <c r="C253" i="1"/>
  <c r="C249" i="1"/>
  <c r="E249" i="1" s="1"/>
  <c r="D248" i="1"/>
  <c r="D31" i="1" s="1"/>
  <c r="C248" i="1"/>
  <c r="C31" i="1" s="1"/>
  <c r="D244" i="1"/>
  <c r="C244" i="1"/>
  <c r="D243" i="1"/>
  <c r="D30" i="1" s="1"/>
  <c r="C243" i="1"/>
  <c r="C30" i="1" s="1"/>
  <c r="C239" i="1"/>
  <c r="C238" i="1" s="1"/>
  <c r="C223" i="1"/>
  <c r="C222" i="1" s="1"/>
  <c r="C221" i="1" s="1"/>
  <c r="C201" i="1"/>
  <c r="D193" i="1"/>
  <c r="C193" i="1"/>
  <c r="D192" i="1"/>
  <c r="D191" i="1" s="1"/>
  <c r="C192" i="1"/>
  <c r="C191" i="1" s="1"/>
  <c r="C184" i="1"/>
  <c r="C183" i="1"/>
  <c r="C182" i="1" s="1"/>
  <c r="C181" i="1" s="1"/>
  <c r="C12" i="1" s="1"/>
  <c r="E39" i="4" s="1"/>
  <c r="C177" i="1"/>
  <c r="E177" i="1" s="1"/>
  <c r="D176" i="1"/>
  <c r="C176" i="1"/>
  <c r="C40" i="1" s="1"/>
  <c r="C171" i="1"/>
  <c r="C170" i="1"/>
  <c r="D143" i="1"/>
  <c r="C143" i="1"/>
  <c r="C138" i="1"/>
  <c r="E138" i="1" s="1"/>
  <c r="D25" i="1"/>
  <c r="C137" i="1"/>
  <c r="C25" i="1" s="1"/>
  <c r="D116" i="1"/>
  <c r="C117" i="1"/>
  <c r="C116" i="1" s="1"/>
  <c r="C115" i="1" s="1"/>
  <c r="C114" i="1" s="1"/>
  <c r="D111" i="1"/>
  <c r="D110" i="1" s="1"/>
  <c r="C111" i="1"/>
  <c r="C110" i="1" s="1"/>
  <c r="D99" i="1"/>
  <c r="D98" i="1" s="1"/>
  <c r="C99" i="1"/>
  <c r="C98" i="1" s="1"/>
  <c r="C39" i="1" s="1"/>
  <c r="D78" i="1"/>
  <c r="D54" i="1"/>
  <c r="D49" i="1"/>
  <c r="C49" i="1"/>
  <c r="D48" i="1"/>
  <c r="C48" i="1"/>
  <c r="C38" i="1" l="1"/>
  <c r="D24" i="1"/>
  <c r="C17" i="1"/>
  <c r="E45" i="4" s="1"/>
  <c r="D17" i="1"/>
  <c r="F45" i="4" s="1"/>
  <c r="C315" i="1"/>
  <c r="C314" i="1" s="1"/>
  <c r="C19" i="1" s="1"/>
  <c r="E47" i="4" s="1"/>
  <c r="D315" i="1"/>
  <c r="D314" i="1" s="1"/>
  <c r="C37" i="1"/>
  <c r="C200" i="1"/>
  <c r="C199" i="1" s="1"/>
  <c r="C33" i="1"/>
  <c r="C27" i="1"/>
  <c r="E27" i="1" s="1"/>
  <c r="D34" i="1"/>
  <c r="E25" i="1"/>
  <c r="E31" i="1"/>
  <c r="E30" i="1"/>
  <c r="D115" i="1"/>
  <c r="D114" i="1" s="1"/>
  <c r="D10" i="1" s="1"/>
  <c r="D37" i="1"/>
  <c r="D136" i="1"/>
  <c r="D135" i="1" s="1"/>
  <c r="D133" i="1" s="1"/>
  <c r="D40" i="1"/>
  <c r="D142" i="1"/>
  <c r="C26" i="1"/>
  <c r="D12" i="1"/>
  <c r="F17" i="4"/>
  <c r="D333" i="1"/>
  <c r="D38" i="1" s="1"/>
  <c r="D97" i="1"/>
  <c r="D39" i="1"/>
  <c r="C34" i="1"/>
  <c r="E34" i="1" s="1"/>
  <c r="C323" i="1"/>
  <c r="C322" i="1" s="1"/>
  <c r="C321" i="1" s="1"/>
  <c r="C24" i="1"/>
  <c r="E24" i="1" s="1"/>
  <c r="C47" i="1"/>
  <c r="E181" i="1"/>
  <c r="H11" i="7"/>
  <c r="G11" i="7"/>
  <c r="C97" i="1"/>
  <c r="C109" i="1"/>
  <c r="C108" i="1" s="1"/>
  <c r="C106" i="1" s="1"/>
  <c r="D109" i="1"/>
  <c r="D108" i="1" s="1"/>
  <c r="E238" i="1"/>
  <c r="C136" i="1"/>
  <c r="C220" i="1"/>
  <c r="E171" i="1"/>
  <c r="C10" i="1"/>
  <c r="E36" i="4" s="1"/>
  <c r="E222" i="1"/>
  <c r="E244" i="1"/>
  <c r="E253" i="1"/>
  <c r="E290" i="1"/>
  <c r="E184" i="1"/>
  <c r="E143" i="1"/>
  <c r="E191" i="1"/>
  <c r="E258" i="1"/>
  <c r="E334" i="1"/>
  <c r="E49" i="1"/>
  <c r="E78" i="1"/>
  <c r="E170" i="1"/>
  <c r="E202" i="1"/>
  <c r="E248" i="1"/>
  <c r="E254" i="1"/>
  <c r="E304" i="1"/>
  <c r="E193" i="1"/>
  <c r="D53" i="1"/>
  <c r="D26" i="1" s="1"/>
  <c r="D201" i="1"/>
  <c r="D33" i="1" s="1"/>
  <c r="E293" i="1"/>
  <c r="E176" i="1"/>
  <c r="E54" i="1"/>
  <c r="E117" i="1"/>
  <c r="E48" i="1"/>
  <c r="B9" i="3"/>
  <c r="E223" i="1"/>
  <c r="E182" i="1"/>
  <c r="D303" i="1"/>
  <c r="E317" i="1"/>
  <c r="E292" i="1"/>
  <c r="E260" i="1"/>
  <c r="E116" i="1"/>
  <c r="E99" i="1"/>
  <c r="E243" i="1"/>
  <c r="E316" i="1"/>
  <c r="E305" i="1"/>
  <c r="E291" i="1"/>
  <c r="E259" i="1"/>
  <c r="E239" i="1"/>
  <c r="E192" i="1"/>
  <c r="E144" i="1"/>
  <c r="E111" i="1"/>
  <c r="E98" i="1"/>
  <c r="E79" i="1"/>
  <c r="E183" i="1"/>
  <c r="E137" i="1"/>
  <c r="E110" i="1"/>
  <c r="C237" i="1"/>
  <c r="C236" i="1" s="1"/>
  <c r="C142" i="1"/>
  <c r="D237" i="1"/>
  <c r="C190" i="1"/>
  <c r="C13" i="1" s="1"/>
  <c r="E40" i="4" s="1"/>
  <c r="D190" i="1"/>
  <c r="D134" i="1" s="1"/>
  <c r="D13" i="1" s="1"/>
  <c r="F40" i="4" s="1"/>
  <c r="H14" i="7" l="1"/>
  <c r="J11" i="7"/>
  <c r="D107" i="1"/>
  <c r="F36" i="4"/>
  <c r="G36" i="4" s="1"/>
  <c r="E12" i="1"/>
  <c r="F39" i="4"/>
  <c r="G39" i="4" s="1"/>
  <c r="E314" i="1"/>
  <c r="D47" i="1"/>
  <c r="D46" i="1" s="1"/>
  <c r="D45" i="1" s="1"/>
  <c r="C198" i="1"/>
  <c r="D19" i="1"/>
  <c r="E315" i="1"/>
  <c r="C197" i="1"/>
  <c r="E39" i="1"/>
  <c r="E26" i="1"/>
  <c r="E33" i="1"/>
  <c r="D323" i="1"/>
  <c r="E115" i="1"/>
  <c r="E114" i="1"/>
  <c r="E97" i="1"/>
  <c r="E40" i="1"/>
  <c r="C46" i="1"/>
  <c r="C45" i="1" s="1"/>
  <c r="D23" i="1"/>
  <c r="H17" i="4"/>
  <c r="G17" i="4"/>
  <c r="D9" i="1"/>
  <c r="D106" i="1"/>
  <c r="E106" i="1" s="1"/>
  <c r="D200" i="1"/>
  <c r="E333" i="1"/>
  <c r="C20" i="1"/>
  <c r="C14" i="1"/>
  <c r="E42" i="4" s="1"/>
  <c r="C16" i="1"/>
  <c r="E44" i="4" s="1"/>
  <c r="C15" i="1"/>
  <c r="E43" i="4" s="1"/>
  <c r="E20" i="4" s="1"/>
  <c r="D34" i="4"/>
  <c r="C134" i="1"/>
  <c r="C23" i="1"/>
  <c r="E136" i="1"/>
  <c r="E108" i="1"/>
  <c r="C9" i="1"/>
  <c r="E109" i="1"/>
  <c r="C36" i="1"/>
  <c r="C135" i="1"/>
  <c r="C133" i="1" s="1"/>
  <c r="E10" i="1"/>
  <c r="C107" i="1"/>
  <c r="E107" i="1" s="1"/>
  <c r="E53" i="1"/>
  <c r="E201" i="1"/>
  <c r="F11" i="7"/>
  <c r="I11" i="7" s="1"/>
  <c r="E190" i="1"/>
  <c r="D236" i="1"/>
  <c r="D16" i="1" s="1"/>
  <c r="F44" i="4" s="1"/>
  <c r="E237" i="1"/>
  <c r="D302" i="1"/>
  <c r="E303" i="1"/>
  <c r="D15" i="1"/>
  <c r="F43" i="4" s="1"/>
  <c r="F20" i="4" s="1"/>
  <c r="E221" i="1"/>
  <c r="D11" i="1"/>
  <c r="F38" i="4" s="1"/>
  <c r="E142" i="1"/>
  <c r="H39" i="4" l="1"/>
  <c r="F16" i="4"/>
  <c r="F15" i="4" s="1"/>
  <c r="G15" i="4" s="1"/>
  <c r="F37" i="4"/>
  <c r="G20" i="4"/>
  <c r="H20" i="4"/>
  <c r="E35" i="4"/>
  <c r="E34" i="4" s="1"/>
  <c r="E19" i="4"/>
  <c r="E18" i="4" s="1"/>
  <c r="E10" i="4" s="1"/>
  <c r="E41" i="4"/>
  <c r="E19" i="1"/>
  <c r="F47" i="4"/>
  <c r="E50" i="4"/>
  <c r="E49" i="4" s="1"/>
  <c r="F35" i="4"/>
  <c r="F34" i="4" s="1"/>
  <c r="G34" i="4" s="1"/>
  <c r="C22" i="1"/>
  <c r="D18" i="1"/>
  <c r="F46" i="4" s="1"/>
  <c r="D198" i="1"/>
  <c r="C44" i="1"/>
  <c r="D36" i="1"/>
  <c r="D22" i="1" s="1"/>
  <c r="H36" i="4"/>
  <c r="E18" i="1"/>
  <c r="D8" i="1"/>
  <c r="F33" i="4" s="1"/>
  <c r="E38" i="1"/>
  <c r="E324" i="1"/>
  <c r="H15" i="4"/>
  <c r="C6" i="1"/>
  <c r="C9" i="3" s="1"/>
  <c r="E16" i="1"/>
  <c r="C8" i="1"/>
  <c r="E33" i="4" s="1"/>
  <c r="E32" i="4" s="1"/>
  <c r="C11" i="1"/>
  <c r="E38" i="4" s="1"/>
  <c r="E15" i="1"/>
  <c r="E9" i="1"/>
  <c r="H35" i="4"/>
  <c r="E37" i="4"/>
  <c r="D32" i="4"/>
  <c r="E47" i="1"/>
  <c r="D199" i="1"/>
  <c r="E200" i="1"/>
  <c r="F14" i="7"/>
  <c r="E220" i="1"/>
  <c r="E302" i="1"/>
  <c r="E135" i="1"/>
  <c r="E46" i="1"/>
  <c r="E13" i="1"/>
  <c r="E236" i="1"/>
  <c r="F32" i="4" l="1"/>
  <c r="F12" i="4"/>
  <c r="G46" i="4"/>
  <c r="H46" i="4"/>
  <c r="G47" i="4"/>
  <c r="H47" i="4"/>
  <c r="G35" i="4"/>
  <c r="E31" i="4"/>
  <c r="C7" i="1"/>
  <c r="D14" i="1"/>
  <c r="F42" i="4" s="1"/>
  <c r="D197" i="1"/>
  <c r="E36" i="1"/>
  <c r="H34" i="4"/>
  <c r="D6" i="1"/>
  <c r="D322" i="1"/>
  <c r="E323" i="1"/>
  <c r="E37" i="1"/>
  <c r="E134" i="1"/>
  <c r="E133" i="1"/>
  <c r="G33" i="4"/>
  <c r="H33" i="4"/>
  <c r="E11" i="1"/>
  <c r="G44" i="4"/>
  <c r="H44" i="4"/>
  <c r="G40" i="4"/>
  <c r="H40" i="4"/>
  <c r="H45" i="4"/>
  <c r="H43" i="4"/>
  <c r="G43" i="4"/>
  <c r="H38" i="4"/>
  <c r="H37" i="4"/>
  <c r="D37" i="4"/>
  <c r="G38" i="4"/>
  <c r="E23" i="1"/>
  <c r="E198" i="1"/>
  <c r="E199" i="1"/>
  <c r="E17" i="1"/>
  <c r="E45" i="1"/>
  <c r="F19" i="4" l="1"/>
  <c r="F41" i="4"/>
  <c r="H42" i="4"/>
  <c r="G42" i="4"/>
  <c r="D9" i="3"/>
  <c r="F38" i="3"/>
  <c r="E38" i="3"/>
  <c r="F24" i="4"/>
  <c r="D20" i="1"/>
  <c r="E322" i="1"/>
  <c r="D321" i="1"/>
  <c r="D44" i="1" s="1"/>
  <c r="G45" i="4"/>
  <c r="E197" i="1"/>
  <c r="E14" i="1"/>
  <c r="D49" i="4"/>
  <c r="G37" i="4"/>
  <c r="E22" i="1"/>
  <c r="E8" i="1"/>
  <c r="H19" i="4" l="1"/>
  <c r="G19" i="4"/>
  <c r="F18" i="4"/>
  <c r="F9" i="3"/>
  <c r="E9" i="3"/>
  <c r="G24" i="4"/>
  <c r="H24" i="4"/>
  <c r="E321" i="1"/>
  <c r="F50" i="4"/>
  <c r="E20" i="1"/>
  <c r="G25" i="4"/>
  <c r="H25" i="4"/>
  <c r="D7" i="1"/>
  <c r="D31" i="4"/>
  <c r="G18" i="4"/>
  <c r="H18" i="4"/>
  <c r="H32" i="4"/>
  <c r="G32" i="4"/>
  <c r="G12" i="4"/>
  <c r="F11" i="4"/>
  <c r="H12" i="4"/>
  <c r="G41" i="4"/>
  <c r="H41" i="4"/>
  <c r="G11" i="4" l="1"/>
  <c r="H11" i="4"/>
  <c r="F49" i="4"/>
  <c r="F31" i="4" s="1"/>
  <c r="H50" i="4"/>
  <c r="G50" i="4"/>
  <c r="E7" i="1"/>
  <c r="E6" i="1"/>
  <c r="H10" i="4" l="1"/>
  <c r="G10" i="4"/>
  <c r="H49" i="4"/>
  <c r="G49" i="4"/>
  <c r="E44" i="1"/>
  <c r="H31" i="4" l="1"/>
  <c r="G31" i="4"/>
</calcChain>
</file>

<file path=xl/sharedStrings.xml><?xml version="1.0" encoding="utf-8"?>
<sst xmlns="http://schemas.openxmlformats.org/spreadsheetml/2006/main" count="821" uniqueCount="349">
  <si>
    <t>RKP 12825 OSNOVNA ŠKOLA VIS</t>
  </si>
  <si>
    <t>II. POSEBNI DIO</t>
  </si>
  <si>
    <t>OPĆI PRIHODI I PRIMICI</t>
  </si>
  <si>
    <t>VLASTITI PRIHODI</t>
  </si>
  <si>
    <t>PRENESENI V/M VLASTITI PRIHODI</t>
  </si>
  <si>
    <t>PRENESENI V/M PRIHODI ZA POSEBNE NAMJENE</t>
  </si>
  <si>
    <t>POMOĆI</t>
  </si>
  <si>
    <t>PRENESENI V/M POMOĆI</t>
  </si>
  <si>
    <t>DONACIJE</t>
  </si>
  <si>
    <t>1.</t>
  </si>
  <si>
    <t>Opći prihodi i primici</t>
  </si>
  <si>
    <t>1.1.1.</t>
  </si>
  <si>
    <t>P 4001</t>
  </si>
  <si>
    <t>RAZVOJ ODGOJNO OBRAZOVNOG SUSTAVA</t>
  </si>
  <si>
    <t>A400103</t>
  </si>
  <si>
    <t>NATJECANJA MANIFESTACIJE I OSTALO</t>
  </si>
  <si>
    <t>Rashodi poslovanja</t>
  </si>
  <si>
    <t>Materijalni rashodi</t>
  </si>
  <si>
    <t>A400115</t>
  </si>
  <si>
    <t>OSOBNI POMOĆNICI U NASTAVI</t>
  </si>
  <si>
    <t>Rashodi za zaposlene</t>
  </si>
  <si>
    <t>A400122</t>
  </si>
  <si>
    <t>P 4030</t>
  </si>
  <si>
    <t>OSNOVNOŠKOLSKO OBRAZOVANJE</t>
  </si>
  <si>
    <t>A403003</t>
  </si>
  <si>
    <t>PRAVNO ZASTUPANJE, NAKNADA ŠTETE I OSTALO</t>
  </si>
  <si>
    <t>A403002</t>
  </si>
  <si>
    <t>IZGR.I URĐ.OBJEKATA TE NAB.I ODRŽAVANJE OPREME</t>
  </si>
  <si>
    <t>Rashodi za nabavu nefinancijske imovine</t>
  </si>
  <si>
    <t>Rashodi za nabavu proiz.dug,imovine</t>
  </si>
  <si>
    <t>3.</t>
  </si>
  <si>
    <t>Vlastiti prihodi</t>
  </si>
  <si>
    <t>3.2.1.</t>
  </si>
  <si>
    <t>A403001</t>
  </si>
  <si>
    <t>RASHODI DJELATNOSTI</t>
  </si>
  <si>
    <t>Financijski rashodi</t>
  </si>
  <si>
    <t>3.2.2. (39)</t>
  </si>
  <si>
    <t>Vlastiti prihodi-prenesena sredstva</t>
  </si>
  <si>
    <t>4.</t>
  </si>
  <si>
    <t>Prihodi za posebne namjene</t>
  </si>
  <si>
    <t>Prihodi za posebne namjene-prenesena sredstva</t>
  </si>
  <si>
    <t>4.4.1.</t>
  </si>
  <si>
    <t>Prihodi za posebne namjene-Decentralizacija</t>
  </si>
  <si>
    <t>A400104</t>
  </si>
  <si>
    <t>E-ŠKOLE</t>
  </si>
  <si>
    <t>A403004</t>
  </si>
  <si>
    <t>PRIJEVOZ UČENIKA OSNOVNIH ŠKOLA</t>
  </si>
  <si>
    <t>4.8.1.</t>
  </si>
  <si>
    <t>Prihodi za posebne namjene proračunskih korisnika</t>
  </si>
  <si>
    <t>4.8.2. (49)</t>
  </si>
  <si>
    <t>Prihodi za posebne namjene PK-prenesena sredstva</t>
  </si>
  <si>
    <t>5.</t>
  </si>
  <si>
    <t>Pomoći</t>
  </si>
  <si>
    <t>5.1.1.</t>
  </si>
  <si>
    <t>T400122</t>
  </si>
  <si>
    <t>T400101</t>
  </si>
  <si>
    <t>ŠKOLSKI MEDNI DAN</t>
  </si>
  <si>
    <t>5.3.1.</t>
  </si>
  <si>
    <t>Pomoći EU</t>
  </si>
  <si>
    <t>5.4.1.</t>
  </si>
  <si>
    <t>A400118</t>
  </si>
  <si>
    <t>NABAVA UDŽBENIKA I DRUGIH OBR. MATERIJALA</t>
  </si>
  <si>
    <t>T400110</t>
  </si>
  <si>
    <t>FINANCIRANJE TROŠKOVA PREHRANE ZA UČENIKE</t>
  </si>
  <si>
    <t>T400111</t>
  </si>
  <si>
    <t>OPSKRBA ŠKOLSKIH UST. HIG.POTREPŠTINA ZA UČENICE</t>
  </si>
  <si>
    <t>Ostali rashodi</t>
  </si>
  <si>
    <t>T400165</t>
  </si>
  <si>
    <t>PREVENCIJA MENTALNOG ZDRAVLJA OŠ I SŠ</t>
  </si>
  <si>
    <t>5.1.2. (59)</t>
  </si>
  <si>
    <t>Pomoći-prenesena sredstva</t>
  </si>
  <si>
    <t>5.3.2. (59)</t>
  </si>
  <si>
    <t>5.4.2. (59)</t>
  </si>
  <si>
    <t>Pomoći proračunskim korisnicima-prenesena sredstva</t>
  </si>
  <si>
    <t>6.</t>
  </si>
  <si>
    <t>Donacije</t>
  </si>
  <si>
    <t>6.2.1.</t>
  </si>
  <si>
    <t>Donacije proračunskim korisnicima SDŽ</t>
  </si>
  <si>
    <t>INDEKS</t>
  </si>
  <si>
    <t>I. OPĆI DIO</t>
  </si>
  <si>
    <t>Razred</t>
  </si>
  <si>
    <t>Skupina</t>
  </si>
  <si>
    <t>Izvor</t>
  </si>
  <si>
    <t>Naziv</t>
  </si>
  <si>
    <t>Primici od financijske imovine i zaduživanja</t>
  </si>
  <si>
    <t>Primljeni povrati glavnica danih zajmova i depozita</t>
  </si>
  <si>
    <t>Vlastiti prihodi PK</t>
  </si>
  <si>
    <t>Primici od zaduživanja</t>
  </si>
  <si>
    <t>Namjenski primici od zaduživanja proračunski korisnici</t>
  </si>
  <si>
    <t>Izdaci za financijsku imovinu i otplate zajmova</t>
  </si>
  <si>
    <t>Izdaci za otplatu glavnice primljenih kredita i zajmova</t>
  </si>
  <si>
    <t>Prihodi za posebne namjene - Decentralizacija</t>
  </si>
  <si>
    <t xml:space="preserve">Pomoći EU </t>
  </si>
  <si>
    <t>Pomoći EU za PK</t>
  </si>
  <si>
    <t>6.2.</t>
  </si>
  <si>
    <t>UKUPNI RASHODI</t>
  </si>
  <si>
    <t>05 Zaštita okoliša</t>
  </si>
  <si>
    <t>051 Gospodarenje otpadom</t>
  </si>
  <si>
    <t>052 Gospodarenje otpadnim vodama</t>
  </si>
  <si>
    <t>053 Smanjenje zagađivanja</t>
  </si>
  <si>
    <t>054 Zaštita bioraznolikosti i krajolika</t>
  </si>
  <si>
    <t>055 Istraživanje i razvoj: Zaštita okoliša</t>
  </si>
  <si>
    <t>056 Poslovi i usluge zaštite okoliša koji nisu drugdje svrstani</t>
  </si>
  <si>
    <t>06 Usluge unapređenja stanovanja i zajednice</t>
  </si>
  <si>
    <t>061 Razvoj stanovanja</t>
  </si>
  <si>
    <t>062 Razvoj zajednice</t>
  </si>
  <si>
    <t>063 Opskrba vodom</t>
  </si>
  <si>
    <t>064 Ulična rasvjeta</t>
  </si>
  <si>
    <t>065 Istraživanje i razvoj stanovanja i komunalnih pogodnosti</t>
  </si>
  <si>
    <t>066 Rashodi vezani za stanovanje i kom. pogodnosti koji nisu drugdje svrstani</t>
  </si>
  <si>
    <t>07 Zdravstvo</t>
  </si>
  <si>
    <t>071 "Medicinski proizvodi, pribor i oprema"</t>
  </si>
  <si>
    <t>072 Službe za vanjske pacijente</t>
  </si>
  <si>
    <t>073 Bolničke službe</t>
  </si>
  <si>
    <t>074 Službe javnog zdravstva</t>
  </si>
  <si>
    <t>075 Istraživanje i razvoj zdravstva</t>
  </si>
  <si>
    <t>076 Poslovi i usluge zdravstva koji nisu drugdje svrstani</t>
  </si>
  <si>
    <t>08 "Rekreacija, kultura i religija"</t>
  </si>
  <si>
    <t>081 Službe rekreacije i sporta</t>
  </si>
  <si>
    <t>082 Službe kulture</t>
  </si>
  <si>
    <t>083 Službe emitiranja i izdavanja</t>
  </si>
  <si>
    <t>084 Religijske i druge službe zajednice</t>
  </si>
  <si>
    <t>085 "Istraživanje i razvoj rekreacije, kulture i religije"</t>
  </si>
  <si>
    <t>086 "Rashodi za rekreaciju, kulturu i religiju koji nisu drugdje svrstani"</t>
  </si>
  <si>
    <t>09 Obrazovanje</t>
  </si>
  <si>
    <t>091 Predškolsko i osnovno obrazovanje</t>
  </si>
  <si>
    <t>092 Srednjoškolsko  obrazovanje</t>
  </si>
  <si>
    <t>093 "Poslije srednjoškolsko, ali ne visoko obrazovanje"</t>
  </si>
  <si>
    <t>094 Visoka naobrazba</t>
  </si>
  <si>
    <t>095 Obrazovanje koje se ne može definirati po stupnju</t>
  </si>
  <si>
    <t>096 Dodatne usluge u obrazovanju</t>
  </si>
  <si>
    <t>097 Istraživanje i razvoj obrazovanja</t>
  </si>
  <si>
    <t>098 Usluge obrazovanja koje nisu drugdje svrstane</t>
  </si>
  <si>
    <t>10 Socijalna zaštita</t>
  </si>
  <si>
    <t>101 Bolest i invaliditet</t>
  </si>
  <si>
    <t>102 Starost</t>
  </si>
  <si>
    <t>103 Sljednici</t>
  </si>
  <si>
    <t>104 Obitelj i djeca</t>
  </si>
  <si>
    <t>105 Nezaposlenost</t>
  </si>
  <si>
    <t>106 Stanovanje</t>
  </si>
  <si>
    <t>107 Socijalna pomoć stanovništvu koje nije obuhvaćeno redovnim socijalnim programima</t>
  </si>
  <si>
    <t>108 Istraživanje i razvoj socijalne zaštite</t>
  </si>
  <si>
    <t>109 Aktivnosti socijalne zaštite koje nisu drugdje svrstane</t>
  </si>
  <si>
    <t>Pomoći iz inozemstva i od subjekata unutar općeg proračuna</t>
  </si>
  <si>
    <t>Prihodi od imovine</t>
  </si>
  <si>
    <t>Prihodi iz nadležnog proračuna i od HZZO-a temeljem ugovornih obveza</t>
  </si>
  <si>
    <t>UKUPNO PRIHODI POSLOVANJA</t>
  </si>
  <si>
    <t>Prihodi od prodaje proizvoda i robe te pruženih usluga i prihodi od donacija</t>
  </si>
  <si>
    <t>IZVJEŠTAJ O PRIHODIMA I RASHODIMA PREMA IZVORIMA FINANCIRANJA</t>
  </si>
  <si>
    <t>A. PRIHODI POSLOVANJA</t>
  </si>
  <si>
    <t>3</t>
  </si>
  <si>
    <t>4</t>
  </si>
  <si>
    <t>IZVOR FINANCIRANJA</t>
  </si>
  <si>
    <t>NAZIV</t>
  </si>
  <si>
    <t>B. RASHODI POSLOVANJA</t>
  </si>
  <si>
    <t>UKUPNO RASHODI PO IZVORIMA FINANCIRANJA:</t>
  </si>
  <si>
    <t>Preneseni v/m vlastiti prihodi</t>
  </si>
  <si>
    <t>Preneseni v/m prihodi za posebne namjene</t>
  </si>
  <si>
    <t xml:space="preserve">Pomoći </t>
  </si>
  <si>
    <t xml:space="preserve">Donacije </t>
  </si>
  <si>
    <t>IZVJEŠTAJ O RASHODINA PREMA FUNKCIJSKOJ KLASIFIKACIJI</t>
  </si>
  <si>
    <t xml:space="preserve">IZVJEŠTAJ O RAČUNU FINANCIRANJA PREMA IZVORIMA </t>
  </si>
  <si>
    <t xml:space="preserve">Pomoći proračunskim korisnicima </t>
  </si>
  <si>
    <t xml:space="preserve">Donacije proračunskim korisnicima </t>
  </si>
  <si>
    <t>IZVJEŠTAJ O RAČUNU FINANCIRANJA PREMA EKONOMSKOJ KLASIFIKACIJI</t>
  </si>
  <si>
    <t>Preneseni v/m pomoći</t>
  </si>
  <si>
    <t>A) SAŽETAK RAČUNA PRIHODA I RASHODA</t>
  </si>
  <si>
    <t>PRIHODI UKUPNO</t>
  </si>
  <si>
    <t>6  PRIHODI POSLOVANJA</t>
  </si>
  <si>
    <t>RASHODI UKUPNO</t>
  </si>
  <si>
    <t>3  RASHODI  POSLOVANJA</t>
  </si>
  <si>
    <t>4  RASHODI ZA NABAVU NEFINANCIJSKE IMOVINE</t>
  </si>
  <si>
    <t>RAZLIKA - VIŠAK / MANJAK</t>
  </si>
  <si>
    <t>B) SAŽETAK RAČUNA FINANCIRANJA</t>
  </si>
  <si>
    <t>8  PRIMICI OD FINANCIJSKE IMOVINE I ZADUŽIVANJA</t>
  </si>
  <si>
    <t>5  IZDACI ZA FINANCIJSKU IMOVINU I OTPLATE ZAJMOVA</t>
  </si>
  <si>
    <t>NETO FINANCIRANJE</t>
  </si>
  <si>
    <t>VIŠAK / MANJAK + NETO FINANCIRANJE</t>
  </si>
  <si>
    <t xml:space="preserve">C) PRENESENI VIŠAK ILI PRENESENI MANJAK  </t>
  </si>
  <si>
    <t>PRIJENOS VIŠKA / MANJKA IZ PRETHODNE(IH) GODINE</t>
  </si>
  <si>
    <t>PRIJENOS VIŠKA / MANJKA U SLJEDEĆE RAZDOBLJE</t>
  </si>
  <si>
    <t>VIŠAK / MANJAK + NETO FINANCIRANJE + PRIJENOS VIŠKA / MANJKA IZ  IZ PRETHODNE(IH) GODINE - PRIJENOS VIŠKA / MANJKA U SLJEDEĆE RAZDOBLJE</t>
  </si>
  <si>
    <t>-</t>
  </si>
  <si>
    <t>FINANCIJSKI PLAN OSNOVNE ŠKOLE VIS ZA 2026. SA PROJEKCIJAMA ZA 2027. I 2028. GODINU</t>
  </si>
  <si>
    <t>T400114</t>
  </si>
  <si>
    <t>CI-IZVANNASTAVNE AKTIVNOSTI</t>
  </si>
  <si>
    <t>RAZVOJ ODGOJNO OBRAZOVNOG SUSTAVA UKUPNO:</t>
  </si>
  <si>
    <t>ULJP 2021-2027 UČIMO ZAJEDNO VII.</t>
  </si>
  <si>
    <t>OSNOVNOŠKOLSKO OBRAZOVANJE UKUPNO:</t>
  </si>
  <si>
    <t>RASHODI PO IZVORIMA FINANCIRANJA UKUPNO:</t>
  </si>
  <si>
    <t>RASHODI PO AKTIVNOSTIMA I TEKUĆIM PROJEKTIMA UKUPNO:</t>
  </si>
  <si>
    <t>UČIMO ZAJEDNO VII.</t>
  </si>
  <si>
    <t>PRIHODI ZA POSEBNE NAMJENE-DECENTRALIZACIJA</t>
  </si>
  <si>
    <t>PRIHODI ZA POSEBNE NAMJENE-PK</t>
  </si>
  <si>
    <t>POMOĆI EU</t>
  </si>
  <si>
    <t>POMOĆI PK</t>
  </si>
  <si>
    <t>1.1.1</t>
  </si>
  <si>
    <t>3.2.1</t>
  </si>
  <si>
    <t>4.4.1</t>
  </si>
  <si>
    <t>4.8.1</t>
  </si>
  <si>
    <t>6.2.1</t>
  </si>
  <si>
    <t>GODIŠNJI IZVJEŠTAJ O IZVRŠENJU FINANCIJSKOG PLANA ZA 2025. GODINU</t>
  </si>
  <si>
    <t>II. REBALANS 2025.</t>
  </si>
  <si>
    <t>OSTVARENJE/ IZVRŠENJE 2025.</t>
  </si>
  <si>
    <t>A400125</t>
  </si>
  <si>
    <t>KNJIŽNIČNA GRAĐA U ŠKOLSKIM KNJIŽNICAMA</t>
  </si>
  <si>
    <t>rashodi za nabavu nefinancijske imovine</t>
  </si>
  <si>
    <t>Rashodi za nabavu proizvedene dugotrajne imovine</t>
  </si>
  <si>
    <t>Knjige, umjetnička djela i ostale izložbene vrijednosti</t>
  </si>
  <si>
    <t>Knjige</t>
  </si>
  <si>
    <t>Rashodi za usluge</t>
  </si>
  <si>
    <t>Ostale usluge</t>
  </si>
  <si>
    <t>Knjige u knjižnicama</t>
  </si>
  <si>
    <t>Rashodi za materijal i energiju</t>
  </si>
  <si>
    <t>Materijal i sirovine</t>
  </si>
  <si>
    <t>Plaće</t>
  </si>
  <si>
    <t>Plaće za redovan rad</t>
  </si>
  <si>
    <t>Plaće za prekovremeni rad</t>
  </si>
  <si>
    <t>Plaće za posebne uvjete rada</t>
  </si>
  <si>
    <t>Ostali rashodi za zaposlene</t>
  </si>
  <si>
    <t>Doprinosi na plaće</t>
  </si>
  <si>
    <t>Doprnosi za zdravstveno osiguranje</t>
  </si>
  <si>
    <t>Naknade troškova zaposlenima</t>
  </si>
  <si>
    <t>Službena putovanja</t>
  </si>
  <si>
    <t>Naknade za prijevoz, rad na terenu i odvojeni život</t>
  </si>
  <si>
    <t>Ostale naknade troškova zaposlenima</t>
  </si>
  <si>
    <t>Uredski materijal i ostali materijalni rashodi</t>
  </si>
  <si>
    <t>Materijal i dijelovi za tekuće i investicijsko održavanje</t>
  </si>
  <si>
    <t>Usluge telefona, pošte i prijevoza</t>
  </si>
  <si>
    <t>Intelektualne i osobne usluge</t>
  </si>
  <si>
    <t>Ostali nespomenuti rashodi poslovanja</t>
  </si>
  <si>
    <t>Pristojbe i naknade</t>
  </si>
  <si>
    <t>Usluge tekućeg i investicijskog održavanja</t>
  </si>
  <si>
    <t>Tekuće donacije</t>
  </si>
  <si>
    <t>Tekuće donacije u naravi</t>
  </si>
  <si>
    <t>Zdravstvene i veterinarske usluge</t>
  </si>
  <si>
    <t>Komunalne usluge</t>
  </si>
  <si>
    <t>Intelektualne usluge</t>
  </si>
  <si>
    <t>Članarine i norme</t>
  </si>
  <si>
    <t>Ostali financijski rashodi</t>
  </si>
  <si>
    <t>Bankarske usluge i usluge platnog prometa</t>
  </si>
  <si>
    <t>Stručno usavršavanje zaposlenika</t>
  </si>
  <si>
    <t>Energija</t>
  </si>
  <si>
    <t>Sitni inventar i auto gume</t>
  </si>
  <si>
    <t>Službena, radna i zaštitna odjeća i obuća</t>
  </si>
  <si>
    <t>Računalne usluge</t>
  </si>
  <si>
    <t>Postrojenja i oprema</t>
  </si>
  <si>
    <t>Uredsska oprema i namještaj</t>
  </si>
  <si>
    <t>Oprema za održavanje i zaštitu</t>
  </si>
  <si>
    <t>Naknade za prijevoz, za rad na terenu i odvojeni život</t>
  </si>
  <si>
    <t>Uredska oprema i namještaj</t>
  </si>
  <si>
    <t>Računala i računalna oprema</t>
  </si>
  <si>
    <t>5.1.2(59)</t>
  </si>
  <si>
    <t>5.3.2.(59)</t>
  </si>
  <si>
    <t>Pomoći EU-prenesena sredstva</t>
  </si>
  <si>
    <t>5.4.2(59)</t>
  </si>
  <si>
    <t>PRENESENI V/M POMOĆI EU ZA PK</t>
  </si>
  <si>
    <t>4.8.2(49)</t>
  </si>
  <si>
    <t>3.2.2(39)</t>
  </si>
  <si>
    <t>4=3/2*100</t>
  </si>
  <si>
    <t>5=4/2*100</t>
  </si>
  <si>
    <t>6=4/3*100</t>
  </si>
  <si>
    <t>OSTVARENJE/ IZVRŠENJE 2024.</t>
  </si>
  <si>
    <t>3.2.2(3.9)</t>
  </si>
  <si>
    <t>4.8.2(4.9)</t>
  </si>
  <si>
    <t>5.1.1</t>
  </si>
  <si>
    <t>5.3.1</t>
  </si>
  <si>
    <t>5.4.1</t>
  </si>
  <si>
    <t>5.1.2 (5.9)</t>
  </si>
  <si>
    <t>5.3.2 (5.9)</t>
  </si>
  <si>
    <t>5.4.2 (5.9)</t>
  </si>
  <si>
    <t>Preneseni v/m pomoći EU</t>
  </si>
  <si>
    <t>Preneseni v/m pomoći proračunskim korisnicima</t>
  </si>
  <si>
    <t>OPĆI DIO</t>
  </si>
  <si>
    <t>IZVJEŠTAJ O PRIHODIMA I RASHODIMA PREMA EKONOMSKOJ KLASIFIKACIJI</t>
  </si>
  <si>
    <t xml:space="preserve">Skupina/ podskupina/ odjeljak </t>
  </si>
  <si>
    <t xml:space="preserve">Naziv </t>
  </si>
  <si>
    <t>UKUPNI PRIHODI POSLOVANJA</t>
  </si>
  <si>
    <t xml:space="preserve">Prihodi poslovanja </t>
  </si>
  <si>
    <t>636</t>
  </si>
  <si>
    <t xml:space="preserve">Pomoći proračunskim korisnicima iz proračuna koji im nije nadležan </t>
  </si>
  <si>
    <t>6361</t>
  </si>
  <si>
    <t>Tekuće pomoći proračunskim korisnicima iz proračuna koji im nije nadležan</t>
  </si>
  <si>
    <t>6362</t>
  </si>
  <si>
    <t>Kapitalne pomoći iz državnog proračuna proračunskim korisnicima proračuna</t>
  </si>
  <si>
    <t>639</t>
  </si>
  <si>
    <t>Tekući prijenosi proračunskog korisnika</t>
  </si>
  <si>
    <t>6391</t>
  </si>
  <si>
    <t>6393</t>
  </si>
  <si>
    <t>Tekući prijenosi proračunskog korisnika istog proračuna temeljem prijenosa eu sredstava</t>
  </si>
  <si>
    <t>Prihodi od financijske imovine</t>
  </si>
  <si>
    <t>Kamate na oročena sredstva i depozite po viđenju</t>
  </si>
  <si>
    <t>Prihodi od upravnih i administrativnih pristojbi, pristojbi po posebnim propisima i nakanda</t>
  </si>
  <si>
    <t>Prihodi po posebnim propisima</t>
  </si>
  <si>
    <t xml:space="preserve">Ostali nespomenuti prihodi </t>
  </si>
  <si>
    <t>661</t>
  </si>
  <si>
    <t>Prihodi od prodaje proizvoda i robe te pruženih usluga</t>
  </si>
  <si>
    <t>6614</t>
  </si>
  <si>
    <t>Prihodi od prodanih proizvoda</t>
  </si>
  <si>
    <t>Donacije od pravnih i fizičkih osoba izvan općeg proračuna i povrat donacija po p.j.</t>
  </si>
  <si>
    <t>6632</t>
  </si>
  <si>
    <t>Kapitalne donacije</t>
  </si>
  <si>
    <t>671</t>
  </si>
  <si>
    <t>Prihodi iz nadležnog proračuna za financiranje redovne djelatnosti proračunskih korisnika</t>
  </si>
  <si>
    <t>6711</t>
  </si>
  <si>
    <t>Prihodi iz nadležnog proračuna za financiranje rashoda poslovanja</t>
  </si>
  <si>
    <t>6712</t>
  </si>
  <si>
    <t>Prihodi iz nadležnog proračuna za financiranje rashoda za nabavu nefinancijske imovine</t>
  </si>
  <si>
    <t xml:space="preserve">Skupina/  podskupina/ odjeljak </t>
  </si>
  <si>
    <t>UKUPNI RASHODI POSLOVANJA</t>
  </si>
  <si>
    <t>3113</t>
  </si>
  <si>
    <t>3114</t>
  </si>
  <si>
    <t>312</t>
  </si>
  <si>
    <t xml:space="preserve">Ostali rashodi za zaposlene </t>
  </si>
  <si>
    <t>3121</t>
  </si>
  <si>
    <t>Doprinosi za obvezno zdravstveno osiguranje</t>
  </si>
  <si>
    <t>3211</t>
  </si>
  <si>
    <t>3212</t>
  </si>
  <si>
    <t>3213</t>
  </si>
  <si>
    <t>3214</t>
  </si>
  <si>
    <t>3221</t>
  </si>
  <si>
    <t>3222</t>
  </si>
  <si>
    <t>3223</t>
  </si>
  <si>
    <t>3224</t>
  </si>
  <si>
    <t>3225</t>
  </si>
  <si>
    <t>3227</t>
  </si>
  <si>
    <t>3231</t>
  </si>
  <si>
    <t>3232</t>
  </si>
  <si>
    <t>3234</t>
  </si>
  <si>
    <t>3238</t>
  </si>
  <si>
    <t>3239</t>
  </si>
  <si>
    <t>3293</t>
  </si>
  <si>
    <t>Članarine</t>
  </si>
  <si>
    <t>3299</t>
  </si>
  <si>
    <t>3431</t>
  </si>
  <si>
    <t>Zatezne kamate</t>
  </si>
  <si>
    <t>38</t>
  </si>
  <si>
    <t>Rashodi za nabavu proizvedene dug. imovine</t>
  </si>
  <si>
    <t>4221</t>
  </si>
  <si>
    <t>424</t>
  </si>
  <si>
    <t>Knjige, umjetnička djela i ostale izložbene vrijedno.</t>
  </si>
  <si>
    <t>4241</t>
  </si>
  <si>
    <t>GODIŠNJI IZVJEŠTAJ O IZVRŠENJU FINANCIJSKOG PLANA ZA 2025.</t>
  </si>
  <si>
    <t>8.2.1</t>
  </si>
  <si>
    <t>5.5.1</t>
  </si>
  <si>
    <t>5.5.2(59)</t>
  </si>
  <si>
    <t>Preneseni v/m pomoći EU za PK</t>
  </si>
  <si>
    <t>INDEKS 6=4/3*100</t>
  </si>
  <si>
    <t>INDEKS 5=4/2*100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</si>
</sst>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41A]"/>
    <numFmt numFmtId="165" formatCode="#,##0.00\ [$€-1]"/>
    <numFmt numFmtId="166" formatCode="0.0"/>
    <numFmt numFmtId="167" formatCode="#,##0.00\ _k_n"/>
  </numFmts>
  <fonts count="62"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11"/>
      <color indexed="8"/>
      <name val="Calibri "/>
      <charset val="238"/>
    </font>
    <font>
      <b/>
      <sz val="11"/>
      <color theme="1"/>
      <name val="Calibri "/>
      <charset val="238"/>
    </font>
    <font>
      <b/>
      <sz val="9"/>
      <color theme="1"/>
      <name val="Calibri Light"/>
      <family val="2"/>
      <charset val="238"/>
      <scheme val="major"/>
    </font>
    <font>
      <b/>
      <sz val="9"/>
      <color indexed="8"/>
      <name val="Calibri Light"/>
      <family val="2"/>
      <charset val="238"/>
      <scheme val="major"/>
    </font>
    <font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Calibri "/>
      <charset val="238"/>
    </font>
    <font>
      <b/>
      <sz val="10"/>
      <name val="Calibri "/>
      <charset val="238"/>
    </font>
    <font>
      <sz val="10"/>
      <name val="Calibri "/>
      <charset val="238"/>
    </font>
    <font>
      <b/>
      <sz val="10"/>
      <color theme="1"/>
      <name val="Calibri "/>
      <charset val="238"/>
    </font>
    <font>
      <b/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 "/>
      <charset val="238"/>
    </font>
    <font>
      <b/>
      <sz val="11"/>
      <name val="Calibri "/>
      <charset val="238"/>
    </font>
    <font>
      <sz val="11"/>
      <name val="Calibri "/>
      <charset val="238"/>
    </font>
    <font>
      <sz val="11"/>
      <color indexed="8"/>
      <name val="Calibri 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9"/>
      <color indexed="8"/>
      <name val="Calibri "/>
      <charset val="238"/>
    </font>
    <font>
      <b/>
      <sz val="9"/>
      <color theme="1"/>
      <name val="Calibri"/>
      <family val="2"/>
      <scheme val="minor"/>
    </font>
    <font>
      <b/>
      <sz val="9"/>
      <color theme="1"/>
      <name val="Calibri "/>
      <charset val="238"/>
    </font>
    <font>
      <b/>
      <sz val="7"/>
      <color indexed="8"/>
      <name val="Calibri "/>
      <charset val="238"/>
    </font>
    <font>
      <i/>
      <sz val="11"/>
      <name val="Calibri "/>
      <charset val="238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b/>
      <sz val="12"/>
      <color indexed="8"/>
      <name val="Calibri "/>
      <charset val="238"/>
    </font>
    <font>
      <sz val="9"/>
      <color theme="1"/>
      <name val="Calibri "/>
      <charset val="238"/>
    </font>
    <font>
      <sz val="12"/>
      <color theme="1"/>
      <name val="Calibri "/>
      <charset val="238"/>
    </font>
    <font>
      <sz val="7"/>
      <color theme="1"/>
      <name val="Calibri "/>
      <charset val="238"/>
    </font>
    <font>
      <b/>
      <sz val="14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2"/>
      <color theme="1"/>
      <name val="Calibri 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12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FFFFFF"/>
      </patternFill>
    </fill>
  </fills>
  <borders count="52">
    <border>
      <left/>
      <right/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thick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ck">
        <color theme="1"/>
      </bottom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theme="1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rgb="FF002060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rgb="FF002060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thick">
        <color indexed="64"/>
      </right>
      <top style="medium">
        <color theme="1"/>
      </top>
      <bottom style="medium">
        <color theme="1"/>
      </bottom>
      <diagonal/>
    </border>
    <border>
      <left style="thick">
        <color indexed="64"/>
      </left>
      <right/>
      <top style="medium">
        <color theme="1"/>
      </top>
      <bottom style="thick">
        <color theme="1"/>
      </bottom>
      <diagonal/>
    </border>
    <border>
      <left style="medium">
        <color theme="1"/>
      </left>
      <right style="thick">
        <color indexed="64"/>
      </right>
      <top style="medium">
        <color theme="1"/>
      </top>
      <bottom style="thick">
        <color theme="1"/>
      </bottom>
      <diagonal/>
    </border>
    <border>
      <left style="thick">
        <color indexed="64"/>
      </left>
      <right style="medium">
        <color rgb="FF002060"/>
      </right>
      <top/>
      <bottom style="medium">
        <color rgb="FF002060"/>
      </bottom>
      <diagonal/>
    </border>
    <border>
      <left style="thick">
        <color indexed="64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ck">
        <color indexed="64"/>
      </left>
      <right/>
      <top style="medium">
        <color indexed="64"/>
      </top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/>
      <right style="thick">
        <color indexed="64"/>
      </right>
      <top style="medium">
        <color indexed="64"/>
      </top>
      <bottom style="medium">
        <color theme="1"/>
      </bottom>
      <diagonal/>
    </border>
    <border>
      <left/>
      <right/>
      <top style="medium">
        <color theme="1"/>
      </top>
      <bottom style="thick">
        <color theme="1"/>
      </bottom>
      <diagonal/>
    </border>
    <border>
      <left/>
      <right style="thick">
        <color indexed="64"/>
      </right>
      <top style="medium">
        <color theme="1"/>
      </top>
      <bottom style="thick">
        <color theme="1"/>
      </bottom>
      <diagonal/>
    </border>
    <border>
      <left style="medium">
        <color rgb="FF002060"/>
      </left>
      <right style="medium">
        <color indexed="64"/>
      </right>
      <top style="medium">
        <color rgb="FF002060"/>
      </top>
      <bottom style="medium">
        <color rgb="FF002060"/>
      </bottom>
      <diagonal/>
    </border>
    <border>
      <left style="thick">
        <color indexed="64"/>
      </left>
      <right style="medium">
        <color rgb="FF002060"/>
      </right>
      <top style="medium">
        <color rgb="FF00206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1" fillId="0" borderId="0"/>
  </cellStyleXfs>
  <cellXfs count="39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3" fontId="5" fillId="5" borderId="3" xfId="0" applyNumberFormat="1" applyFont="1" applyFill="1" applyBorder="1" applyAlignment="1">
      <alignment horizontal="left" vertical="center"/>
    </xf>
    <xf numFmtId="165" fontId="5" fillId="4" borderId="3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left" vertical="center" wrapText="1"/>
    </xf>
    <xf numFmtId="165" fontId="5" fillId="5" borderId="3" xfId="0" applyNumberFormat="1" applyFont="1" applyFill="1" applyBorder="1" applyAlignment="1">
      <alignment horizontal="center" vertical="center" wrapText="1"/>
    </xf>
    <xf numFmtId="3" fontId="5" fillId="6" borderId="3" xfId="0" applyNumberFormat="1" applyFont="1" applyFill="1" applyBorder="1" applyAlignment="1">
      <alignment horizontal="left" vertical="center" wrapText="1"/>
    </xf>
    <xf numFmtId="165" fontId="5" fillId="6" borderId="3" xfId="0" applyNumberFormat="1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left" vertical="center" wrapText="1"/>
    </xf>
    <xf numFmtId="165" fontId="5" fillId="8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165" fontId="5" fillId="0" borderId="3" xfId="0" applyNumberFormat="1" applyFont="1" applyBorder="1" applyAlignment="1">
      <alignment horizontal="center" vertical="center"/>
    </xf>
    <xf numFmtId="165" fontId="5" fillId="0" borderId="3" xfId="0" applyNumberFormat="1" applyFont="1" applyBorder="1" applyAlignment="1">
      <alignment horizontal="center"/>
    </xf>
    <xf numFmtId="0" fontId="5" fillId="8" borderId="3" xfId="0" applyFont="1" applyFill="1" applyBorder="1" applyAlignment="1">
      <alignment horizontal="left" vertical="center" wrapText="1"/>
    </xf>
    <xf numFmtId="165" fontId="5" fillId="7" borderId="3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left" vertical="center" wrapText="1"/>
    </xf>
    <xf numFmtId="165" fontId="5" fillId="9" borderId="3" xfId="0" applyNumberFormat="1" applyFont="1" applyFill="1" applyBorder="1" applyAlignment="1">
      <alignment horizontal="center" vertical="center"/>
    </xf>
    <xf numFmtId="165" fontId="5" fillId="9" borderId="4" xfId="0" applyNumberFormat="1" applyFont="1" applyFill="1" applyBorder="1" applyAlignment="1">
      <alignment horizontal="center" vertical="center"/>
    </xf>
    <xf numFmtId="165" fontId="5" fillId="10" borderId="3" xfId="0" applyNumberFormat="1" applyFont="1" applyFill="1" applyBorder="1" applyAlignment="1">
      <alignment horizontal="center" vertical="center"/>
    </xf>
    <xf numFmtId="2" fontId="9" fillId="11" borderId="5" xfId="0" applyNumberFormat="1" applyFont="1" applyFill="1" applyBorder="1" applyAlignment="1">
      <alignment horizontal="center" vertical="center"/>
    </xf>
    <xf numFmtId="0" fontId="0" fillId="0" borderId="0" xfId="0" applyAlignment="1"/>
    <xf numFmtId="0" fontId="12" fillId="0" borderId="0" xfId="0" applyFont="1"/>
    <xf numFmtId="0" fontId="15" fillId="10" borderId="5" xfId="0" applyFont="1" applyFill="1" applyBorder="1" applyAlignment="1">
      <alignment horizontal="left" vertical="center" wrapText="1"/>
    </xf>
    <xf numFmtId="164" fontId="15" fillId="10" borderId="5" xfId="0" applyNumberFormat="1" applyFont="1" applyFill="1" applyBorder="1" applyAlignment="1">
      <alignment horizontal="center" vertical="center" wrapText="1"/>
    </xf>
    <xf numFmtId="164" fontId="14" fillId="10" borderId="5" xfId="0" applyNumberFormat="1" applyFont="1" applyFill="1" applyBorder="1" applyAlignment="1">
      <alignment horizontal="center" vertical="center"/>
    </xf>
    <xf numFmtId="0" fontId="16" fillId="10" borderId="5" xfId="0" applyFont="1" applyFill="1" applyBorder="1" applyAlignment="1">
      <alignment horizontal="left" vertical="center" wrapText="1"/>
    </xf>
    <xf numFmtId="0" fontId="15" fillId="10" borderId="5" xfId="0" applyFont="1" applyFill="1" applyBorder="1" applyAlignment="1">
      <alignment horizontal="left" vertical="center"/>
    </xf>
    <xf numFmtId="0" fontId="15" fillId="10" borderId="5" xfId="0" applyFont="1" applyFill="1" applyBorder="1" applyAlignment="1">
      <alignment vertical="center" wrapText="1"/>
    </xf>
    <xf numFmtId="0" fontId="16" fillId="10" borderId="5" xfId="0" applyFont="1" applyFill="1" applyBorder="1" applyAlignment="1">
      <alignment vertical="center" wrapText="1"/>
    </xf>
    <xf numFmtId="2" fontId="17" fillId="0" borderId="5" xfId="0" applyNumberFormat="1" applyFont="1" applyFill="1" applyBorder="1" applyAlignment="1">
      <alignment horizontal="center" vertical="center"/>
    </xf>
    <xf numFmtId="0" fontId="12" fillId="0" borderId="0" xfId="0" applyFont="1" applyFill="1"/>
    <xf numFmtId="0" fontId="19" fillId="0" borderId="1" xfId="1" applyFont="1" applyBorder="1" applyAlignment="1">
      <alignment horizontal="left" vertical="center" wrapText="1"/>
    </xf>
    <xf numFmtId="164" fontId="22" fillId="0" borderId="1" xfId="1" applyNumberFormat="1" applyFont="1" applyBorder="1" applyAlignment="1">
      <alignment horizontal="center" vertical="center" wrapText="1"/>
    </xf>
    <xf numFmtId="164" fontId="20" fillId="10" borderId="1" xfId="0" applyNumberFormat="1" applyFont="1" applyFill="1" applyBorder="1" applyAlignment="1">
      <alignment horizontal="center" vertical="center"/>
    </xf>
    <xf numFmtId="0" fontId="23" fillId="0" borderId="1" xfId="1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24" fillId="0" borderId="0" xfId="0" applyFont="1"/>
    <xf numFmtId="0" fontId="25" fillId="0" borderId="0" xfId="0" applyFont="1"/>
    <xf numFmtId="0" fontId="26" fillId="0" borderId="0" xfId="0" applyFont="1"/>
    <xf numFmtId="164" fontId="27" fillId="10" borderId="5" xfId="0" applyNumberFormat="1" applyFont="1" applyFill="1" applyBorder="1" applyAlignment="1">
      <alignment horizontal="center" vertical="center" wrapText="1"/>
    </xf>
    <xf numFmtId="164" fontId="8" fillId="10" borderId="5" xfId="0" applyNumberFormat="1" applyFont="1" applyFill="1" applyBorder="1" applyAlignment="1">
      <alignment horizontal="center" vertical="center"/>
    </xf>
    <xf numFmtId="164" fontId="28" fillId="10" borderId="5" xfId="0" applyNumberFormat="1" applyFont="1" applyFill="1" applyBorder="1" applyAlignment="1">
      <alignment horizontal="center" vertical="center" wrapText="1"/>
    </xf>
    <xf numFmtId="164" fontId="29" fillId="10" borderId="5" xfId="0" applyNumberFormat="1" applyFont="1" applyFill="1" applyBorder="1" applyAlignment="1">
      <alignment horizontal="center" vertical="center"/>
    </xf>
    <xf numFmtId="164" fontId="28" fillId="10" borderId="5" xfId="0" quotePrefix="1" applyNumberFormat="1" applyFont="1" applyFill="1" applyBorder="1" applyAlignment="1">
      <alignment horizontal="center" vertical="center"/>
    </xf>
    <xf numFmtId="164" fontId="28" fillId="10" borderId="5" xfId="0" quotePrefix="1" applyNumberFormat="1" applyFont="1" applyFill="1" applyBorder="1" applyAlignment="1">
      <alignment horizontal="center" vertical="center" wrapText="1"/>
    </xf>
    <xf numFmtId="164" fontId="27" fillId="10" borderId="5" xfId="0" quotePrefix="1" applyNumberFormat="1" applyFont="1" applyFill="1" applyBorder="1" applyAlignment="1">
      <alignment horizontal="center" vertical="center"/>
    </xf>
    <xf numFmtId="49" fontId="35" fillId="0" borderId="5" xfId="0" applyNumberFormat="1" applyFont="1" applyBorder="1" applyAlignment="1">
      <alignment horizontal="center" vertical="center" wrapText="1"/>
    </xf>
    <xf numFmtId="49" fontId="36" fillId="0" borderId="5" xfId="0" applyNumberFormat="1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right" vertical="center" wrapText="1"/>
    </xf>
    <xf numFmtId="0" fontId="27" fillId="10" borderId="5" xfId="0" applyFont="1" applyFill="1" applyBorder="1" applyAlignment="1">
      <alignment horizontal="left" vertical="center" wrapText="1"/>
    </xf>
    <xf numFmtId="0" fontId="27" fillId="10" borderId="5" xfId="0" quotePrefix="1" applyFont="1" applyFill="1" applyBorder="1" applyAlignment="1">
      <alignment horizontal="left" vertical="center"/>
    </xf>
    <xf numFmtId="0" fontId="28" fillId="10" borderId="5" xfId="0" quotePrefix="1" applyFont="1" applyFill="1" applyBorder="1" applyAlignment="1">
      <alignment horizontal="left" vertical="center"/>
    </xf>
    <xf numFmtId="0" fontId="28" fillId="10" borderId="5" xfId="0" applyFont="1" applyFill="1" applyBorder="1" applyAlignment="1">
      <alignment horizontal="left" vertical="center" wrapText="1"/>
    </xf>
    <xf numFmtId="0" fontId="28" fillId="10" borderId="5" xfId="0" quotePrefix="1" applyFont="1" applyFill="1" applyBorder="1" applyAlignment="1">
      <alignment horizontal="left" vertical="center" wrapText="1"/>
    </xf>
    <xf numFmtId="0" fontId="27" fillId="10" borderId="5" xfId="0" quotePrefix="1" applyFont="1" applyFill="1" applyBorder="1" applyAlignment="1">
      <alignment horizontal="left" vertical="center" wrapText="1"/>
    </xf>
    <xf numFmtId="164" fontId="27" fillId="10" borderId="5" xfId="0" quotePrefix="1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/>
    </xf>
    <xf numFmtId="166" fontId="26" fillId="2" borderId="5" xfId="0" applyNumberFormat="1" applyFont="1" applyFill="1" applyBorder="1" applyAlignment="1">
      <alignment horizontal="center" vertical="center"/>
    </xf>
    <xf numFmtId="0" fontId="14" fillId="8" borderId="5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9" fillId="0" borderId="5" xfId="0" applyFont="1" applyBorder="1" applyAlignment="1">
      <alignment horizontal="center"/>
    </xf>
    <xf numFmtId="49" fontId="39" fillId="0" borderId="5" xfId="0" applyNumberFormat="1" applyFont="1" applyBorder="1" applyAlignment="1">
      <alignment horizontal="center" vertical="center" wrapText="1"/>
    </xf>
    <xf numFmtId="0" fontId="0" fillId="0" borderId="0" xfId="0"/>
    <xf numFmtId="0" fontId="19" fillId="8" borderId="1" xfId="0" applyFont="1" applyFill="1" applyBorder="1" applyAlignment="1">
      <alignment horizontal="left" vertical="center" wrapText="1"/>
    </xf>
    <xf numFmtId="164" fontId="19" fillId="8" borderId="1" xfId="0" applyNumberFormat="1" applyFont="1" applyFill="1" applyBorder="1" applyAlignment="1">
      <alignment horizontal="center" vertical="center" wrapText="1"/>
    </xf>
    <xf numFmtId="164" fontId="20" fillId="8" borderId="1" xfId="0" applyNumberFormat="1" applyFont="1" applyFill="1" applyBorder="1" applyAlignment="1">
      <alignment horizontal="center" vertical="center"/>
    </xf>
    <xf numFmtId="2" fontId="17" fillId="8" borderId="5" xfId="0" applyNumberFormat="1" applyFont="1" applyFill="1" applyBorder="1" applyAlignment="1">
      <alignment horizontal="center" vertical="center"/>
    </xf>
    <xf numFmtId="0" fontId="19" fillId="8" borderId="1" xfId="1" applyFont="1" applyFill="1" applyBorder="1" applyAlignment="1">
      <alignment horizontal="left" vertical="center" wrapText="1"/>
    </xf>
    <xf numFmtId="164" fontId="22" fillId="8" borderId="1" xfId="1" applyNumberFormat="1" applyFont="1" applyFill="1" applyBorder="1" applyAlignment="1">
      <alignment horizontal="center" vertical="center" wrapText="1"/>
    </xf>
    <xf numFmtId="0" fontId="23" fillId="8" borderId="1" xfId="1" applyFont="1" applyFill="1" applyBorder="1" applyAlignment="1">
      <alignment horizontal="left" vertical="center" wrapText="1"/>
    </xf>
    <xf numFmtId="0" fontId="15" fillId="8" borderId="5" xfId="0" applyFont="1" applyFill="1" applyBorder="1" applyAlignment="1">
      <alignment horizontal="left" vertical="center" wrapText="1"/>
    </xf>
    <xf numFmtId="0" fontId="15" fillId="8" borderId="5" xfId="0" quotePrefix="1" applyFont="1" applyFill="1" applyBorder="1" applyAlignment="1">
      <alignment horizontal="left" vertical="center"/>
    </xf>
    <xf numFmtId="0" fontId="16" fillId="8" borderId="5" xfId="0" applyFont="1" applyFill="1" applyBorder="1" applyAlignment="1">
      <alignment horizontal="left" vertical="center" wrapText="1"/>
    </xf>
    <xf numFmtId="164" fontId="15" fillId="8" borderId="5" xfId="0" applyNumberFormat="1" applyFont="1" applyFill="1" applyBorder="1" applyAlignment="1">
      <alignment horizontal="center" vertical="center" wrapText="1"/>
    </xf>
    <xf numFmtId="164" fontId="14" fillId="8" borderId="5" xfId="0" applyNumberFormat="1" applyFont="1" applyFill="1" applyBorder="1" applyAlignment="1">
      <alignment horizontal="center" vertical="center"/>
    </xf>
    <xf numFmtId="0" fontId="16" fillId="8" borderId="5" xfId="0" quotePrefix="1" applyFont="1" applyFill="1" applyBorder="1" applyAlignment="1">
      <alignment horizontal="left" vertical="center"/>
    </xf>
    <xf numFmtId="0" fontId="16" fillId="8" borderId="5" xfId="0" quotePrefix="1" applyFont="1" applyFill="1" applyBorder="1" applyAlignment="1">
      <alignment horizontal="left" vertical="center" wrapText="1"/>
    </xf>
    <xf numFmtId="0" fontId="18" fillId="8" borderId="15" xfId="0" applyFont="1" applyFill="1" applyBorder="1" applyAlignment="1">
      <alignment horizontal="center" vertical="center" wrapText="1"/>
    </xf>
    <xf numFmtId="0" fontId="3" fillId="8" borderId="15" xfId="0" applyFont="1" applyFill="1" applyBorder="1" applyAlignment="1">
      <alignment horizontal="center" vertical="center" wrapText="1"/>
    </xf>
    <xf numFmtId="0" fontId="14" fillId="8" borderId="14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0" xfId="0" applyFont="1" applyBorder="1" applyAlignment="1"/>
    <xf numFmtId="0" fontId="0" fillId="0" borderId="0" xfId="0" applyBorder="1"/>
    <xf numFmtId="0" fontId="1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/>
    <xf numFmtId="0" fontId="0" fillId="0" borderId="0" xfId="0" applyFill="1" applyBorder="1"/>
    <xf numFmtId="0" fontId="36" fillId="0" borderId="5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/>
    </xf>
    <xf numFmtId="0" fontId="8" fillId="8" borderId="5" xfId="0" applyFont="1" applyFill="1" applyBorder="1" applyAlignment="1">
      <alignment horizontal="center" vertical="center" wrapText="1"/>
    </xf>
    <xf numFmtId="0" fontId="27" fillId="10" borderId="5" xfId="0" applyFont="1" applyFill="1" applyBorder="1" applyAlignment="1">
      <alignment horizontal="center" vertical="center" wrapText="1"/>
    </xf>
    <xf numFmtId="2" fontId="9" fillId="0" borderId="5" xfId="0" applyNumberFormat="1" applyFont="1" applyFill="1" applyBorder="1" applyAlignment="1">
      <alignment horizontal="center" vertical="center"/>
    </xf>
    <xf numFmtId="0" fontId="28" fillId="10" borderId="5" xfId="0" applyFont="1" applyFill="1" applyBorder="1" applyAlignment="1">
      <alignment horizontal="center" vertical="center" wrapText="1"/>
    </xf>
    <xf numFmtId="0" fontId="28" fillId="10" borderId="5" xfId="0" quotePrefix="1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vertical="center" wrapText="1"/>
    </xf>
    <xf numFmtId="0" fontId="28" fillId="10" borderId="5" xfId="0" applyFont="1" applyFill="1" applyBorder="1" applyAlignment="1">
      <alignment vertical="center" wrapText="1"/>
    </xf>
    <xf numFmtId="0" fontId="28" fillId="8" borderId="5" xfId="0" applyFont="1" applyFill="1" applyBorder="1" applyAlignment="1">
      <alignment horizontal="left" vertical="center" wrapText="1"/>
    </xf>
    <xf numFmtId="164" fontId="27" fillId="8" borderId="5" xfId="0" applyNumberFormat="1" applyFont="1" applyFill="1" applyBorder="1" applyAlignment="1">
      <alignment horizontal="center" vertical="center" wrapText="1"/>
    </xf>
    <xf numFmtId="164" fontId="8" fillId="8" borderId="5" xfId="0" applyNumberFormat="1" applyFont="1" applyFill="1" applyBorder="1" applyAlignment="1">
      <alignment horizontal="center" vertical="center"/>
    </xf>
    <xf numFmtId="0" fontId="28" fillId="8" borderId="5" xfId="0" quotePrefix="1" applyFont="1" applyFill="1" applyBorder="1" applyAlignment="1">
      <alignment horizontal="left" vertical="center" wrapText="1"/>
    </xf>
    <xf numFmtId="0" fontId="34" fillId="8" borderId="5" xfId="0" applyFont="1" applyFill="1" applyBorder="1" applyAlignment="1">
      <alignment horizontal="center" vertical="center" wrapText="1"/>
    </xf>
    <xf numFmtId="49" fontId="28" fillId="10" borderId="5" xfId="0" quotePrefix="1" applyNumberFormat="1" applyFont="1" applyFill="1" applyBorder="1" applyAlignment="1">
      <alignment horizontal="center" vertical="center"/>
    </xf>
    <xf numFmtId="166" fontId="26" fillId="0" borderId="5" xfId="0" applyNumberFormat="1" applyFont="1" applyFill="1" applyBorder="1" applyAlignment="1">
      <alignment horizontal="center" vertical="center"/>
    </xf>
    <xf numFmtId="3" fontId="44" fillId="0" borderId="5" xfId="0" applyNumberFormat="1" applyFont="1" applyBorder="1" applyAlignment="1">
      <alignment horizontal="left" vertical="center"/>
    </xf>
    <xf numFmtId="49" fontId="28" fillId="10" borderId="5" xfId="0" applyNumberFormat="1" applyFont="1" applyFill="1" applyBorder="1" applyAlignment="1">
      <alignment horizontal="center" vertical="center" wrapText="1"/>
    </xf>
    <xf numFmtId="0" fontId="27" fillId="10" borderId="5" xfId="0" quotePrefix="1" applyFont="1" applyFill="1" applyBorder="1" applyAlignment="1">
      <alignment horizontal="center" vertical="center"/>
    </xf>
    <xf numFmtId="0" fontId="38" fillId="10" borderId="5" xfId="0" quotePrefix="1" applyFont="1" applyFill="1" applyBorder="1" applyAlignment="1">
      <alignment horizontal="center" vertical="center"/>
    </xf>
    <xf numFmtId="2" fontId="9" fillId="8" borderId="5" xfId="0" applyNumberFormat="1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center" wrapText="1"/>
    </xf>
    <xf numFmtId="164" fontId="3" fillId="8" borderId="5" xfId="0" applyNumberFormat="1" applyFont="1" applyFill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0" fontId="48" fillId="0" borderId="0" xfId="0" applyFont="1" applyAlignment="1">
      <alignment horizontal="center" vertical="center" wrapText="1"/>
    </xf>
    <xf numFmtId="4" fontId="13" fillId="0" borderId="0" xfId="0" applyNumberFormat="1" applyFont="1"/>
    <xf numFmtId="0" fontId="46" fillId="0" borderId="0" xfId="0" quotePrefix="1" applyFont="1" applyAlignment="1">
      <alignment horizontal="center" vertical="center" wrapText="1"/>
    </xf>
    <xf numFmtId="4" fontId="3" fillId="0" borderId="5" xfId="0" applyNumberFormat="1" applyFont="1" applyBorder="1" applyAlignment="1">
      <alignment horizontal="right"/>
    </xf>
    <xf numFmtId="164" fontId="3" fillId="0" borderId="5" xfId="0" quotePrefix="1" applyNumberFormat="1" applyFont="1" applyFill="1" applyBorder="1" applyAlignment="1">
      <alignment horizontal="right"/>
    </xf>
    <xf numFmtId="4" fontId="3" fillId="0" borderId="5" xfId="0" applyNumberFormat="1" applyFont="1" applyFill="1" applyBorder="1" applyAlignment="1">
      <alignment horizontal="right"/>
    </xf>
    <xf numFmtId="0" fontId="3" fillId="0" borderId="5" xfId="0" applyFont="1" applyFill="1" applyBorder="1" applyAlignment="1">
      <alignment horizontal="center" vertical="center" wrapText="1"/>
    </xf>
    <xf numFmtId="3" fontId="5" fillId="14" borderId="3" xfId="0" applyNumberFormat="1" applyFont="1" applyFill="1" applyBorder="1" applyAlignment="1">
      <alignment horizontal="left" vertical="center"/>
    </xf>
    <xf numFmtId="165" fontId="5" fillId="15" borderId="3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0" xfId="0" applyFill="1"/>
    <xf numFmtId="164" fontId="4" fillId="0" borderId="3" xfId="0" applyNumberFormat="1" applyFont="1" applyFill="1" applyBorder="1" applyAlignment="1">
      <alignment horizontal="center" vertical="center" wrapText="1"/>
    </xf>
    <xf numFmtId="3" fontId="5" fillId="14" borderId="2" xfId="0" applyNumberFormat="1" applyFont="1" applyFill="1" applyBorder="1" applyAlignment="1">
      <alignment horizontal="left" vertical="center"/>
    </xf>
    <xf numFmtId="164" fontId="4" fillId="14" borderId="2" xfId="0" applyNumberFormat="1" applyFont="1" applyFill="1" applyBorder="1" applyAlignment="1">
      <alignment horizontal="center" vertical="center" wrapText="1"/>
    </xf>
    <xf numFmtId="2" fontId="9" fillId="11" borderId="29" xfId="0" applyNumberFormat="1" applyFont="1" applyFill="1" applyBorder="1" applyAlignment="1">
      <alignment horizontal="center" vertical="center"/>
    </xf>
    <xf numFmtId="2" fontId="9" fillId="4" borderId="29" xfId="0" applyNumberFormat="1" applyFont="1" applyFill="1" applyBorder="1" applyAlignment="1">
      <alignment horizontal="center" vertical="center"/>
    </xf>
    <xf numFmtId="2" fontId="9" fillId="17" borderId="29" xfId="0" applyNumberFormat="1" applyFont="1" applyFill="1" applyBorder="1" applyAlignment="1">
      <alignment horizontal="center" vertical="center"/>
    </xf>
    <xf numFmtId="2" fontId="9" fillId="19" borderId="34" xfId="0" applyNumberFormat="1" applyFont="1" applyFill="1" applyBorder="1" applyAlignment="1">
      <alignment horizontal="center" vertical="center"/>
    </xf>
    <xf numFmtId="2" fontId="9" fillId="0" borderId="29" xfId="0" applyNumberFormat="1" applyFont="1" applyFill="1" applyBorder="1" applyAlignment="1">
      <alignment horizontal="center" vertical="center"/>
    </xf>
    <xf numFmtId="2" fontId="9" fillId="19" borderId="36" xfId="0" applyNumberFormat="1" applyFont="1" applyFill="1" applyBorder="1" applyAlignment="1">
      <alignment horizontal="center" vertical="center"/>
    </xf>
    <xf numFmtId="2" fontId="9" fillId="0" borderId="36" xfId="0" applyNumberFormat="1" applyFont="1" applyFill="1" applyBorder="1" applyAlignment="1">
      <alignment horizontal="center" vertical="center"/>
    </xf>
    <xf numFmtId="3" fontId="5" fillId="14" borderId="39" xfId="0" applyNumberFormat="1" applyFont="1" applyFill="1" applyBorder="1" applyAlignment="1">
      <alignment horizontal="left" vertical="center"/>
    </xf>
    <xf numFmtId="2" fontId="9" fillId="15" borderId="27" xfId="0" applyNumberFormat="1" applyFont="1" applyFill="1" applyBorder="1" applyAlignment="1">
      <alignment horizontal="center" vertical="center"/>
    </xf>
    <xf numFmtId="3" fontId="5" fillId="5" borderId="40" xfId="0" applyNumberFormat="1" applyFont="1" applyFill="1" applyBorder="1" applyAlignment="1">
      <alignment horizontal="left" vertical="center"/>
    </xf>
    <xf numFmtId="49" fontId="5" fillId="5" borderId="40" xfId="0" applyNumberFormat="1" applyFont="1" applyFill="1" applyBorder="1" applyAlignment="1">
      <alignment horizontal="left" vertical="center"/>
    </xf>
    <xf numFmtId="3" fontId="5" fillId="6" borderId="40" xfId="0" applyNumberFormat="1" applyFont="1" applyFill="1" applyBorder="1" applyAlignment="1">
      <alignment horizontal="left" vertical="center"/>
    </xf>
    <xf numFmtId="0" fontId="5" fillId="7" borderId="40" xfId="0" applyFont="1" applyFill="1" applyBorder="1" applyAlignment="1">
      <alignment horizontal="left" vertical="center"/>
    </xf>
    <xf numFmtId="2" fontId="9" fillId="8" borderId="29" xfId="0" applyNumberFormat="1" applyFont="1" applyFill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2" fontId="9" fillId="16" borderId="29" xfId="0" applyNumberFormat="1" applyFont="1" applyFill="1" applyBorder="1" applyAlignment="1">
      <alignment horizontal="center" vertical="center"/>
    </xf>
    <xf numFmtId="0" fontId="5" fillId="7" borderId="40" xfId="0" applyFont="1" applyFill="1" applyBorder="1" applyAlignment="1">
      <alignment horizontal="right" vertical="center"/>
    </xf>
    <xf numFmtId="0" fontId="5" fillId="8" borderId="40" xfId="0" applyFont="1" applyFill="1" applyBorder="1" applyAlignment="1">
      <alignment horizontal="left" vertical="center"/>
    </xf>
    <xf numFmtId="0" fontId="5" fillId="15" borderId="40" xfId="0" applyFont="1" applyFill="1" applyBorder="1" applyAlignment="1">
      <alignment horizontal="left" vertical="center"/>
    </xf>
    <xf numFmtId="2" fontId="9" fillId="15" borderId="29" xfId="0" applyNumberFormat="1" applyFont="1" applyFill="1" applyBorder="1" applyAlignment="1">
      <alignment horizontal="center" vertical="center"/>
    </xf>
    <xf numFmtId="3" fontId="5" fillId="14" borderId="40" xfId="0" applyNumberFormat="1" applyFont="1" applyFill="1" applyBorder="1" applyAlignment="1">
      <alignment horizontal="left" vertical="center"/>
    </xf>
    <xf numFmtId="0" fontId="5" fillId="9" borderId="40" xfId="0" applyFont="1" applyFill="1" applyBorder="1" applyAlignment="1">
      <alignment horizontal="center" vertical="center"/>
    </xf>
    <xf numFmtId="0" fontId="5" fillId="15" borderId="30" xfId="0" applyFont="1" applyFill="1" applyBorder="1" applyAlignment="1">
      <alignment horizontal="left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0" fontId="3" fillId="20" borderId="1" xfId="0" applyFont="1" applyFill="1" applyBorder="1" applyAlignment="1">
      <alignment horizontal="center" vertical="center" wrapText="1"/>
    </xf>
    <xf numFmtId="0" fontId="8" fillId="20" borderId="29" xfId="0" applyFont="1" applyFill="1" applyBorder="1" applyAlignment="1">
      <alignment horizontal="center" vertical="center" wrapText="1"/>
    </xf>
    <xf numFmtId="2" fontId="9" fillId="20" borderId="38" xfId="0" applyNumberFormat="1" applyFont="1" applyFill="1" applyBorder="1" applyAlignment="1">
      <alignment horizontal="center" vertical="center"/>
    </xf>
    <xf numFmtId="164" fontId="8" fillId="20" borderId="18" xfId="0" applyNumberFormat="1" applyFont="1" applyFill="1" applyBorder="1" applyAlignment="1">
      <alignment horizontal="center" vertical="center" wrapText="1"/>
    </xf>
    <xf numFmtId="0" fontId="3" fillId="20" borderId="36" xfId="0" applyFont="1" applyFill="1" applyBorder="1" applyAlignment="1">
      <alignment horizontal="center" vertical="center" wrapText="1"/>
    </xf>
    <xf numFmtId="0" fontId="5" fillId="8" borderId="40" xfId="0" applyFont="1" applyFill="1" applyBorder="1" applyAlignment="1">
      <alignment horizontal="center" vertical="center"/>
    </xf>
    <xf numFmtId="0" fontId="8" fillId="13" borderId="5" xfId="0" applyFont="1" applyFill="1" applyBorder="1" applyAlignment="1">
      <alignment horizontal="center" vertical="center" wrapText="1"/>
    </xf>
    <xf numFmtId="164" fontId="8" fillId="13" borderId="5" xfId="0" applyNumberFormat="1" applyFont="1" applyFill="1" applyBorder="1" applyAlignment="1">
      <alignment horizontal="center" vertical="center"/>
    </xf>
    <xf numFmtId="165" fontId="0" fillId="0" borderId="0" xfId="0" applyNumberFormat="1"/>
    <xf numFmtId="49" fontId="53" fillId="0" borderId="30" xfId="0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left" vertical="center"/>
    </xf>
    <xf numFmtId="3" fontId="9" fillId="0" borderId="3" xfId="0" applyNumberFormat="1" applyFont="1" applyFill="1" applyBorder="1" applyAlignment="1">
      <alignment horizontal="left" vertical="center"/>
    </xf>
    <xf numFmtId="3" fontId="27" fillId="0" borderId="3" xfId="0" applyNumberFormat="1" applyFont="1" applyFill="1" applyBorder="1" applyAlignment="1">
      <alignment horizontal="left" vertical="center"/>
    </xf>
    <xf numFmtId="167" fontId="0" fillId="0" borderId="0" xfId="0" applyNumberFormat="1" applyAlignment="1">
      <alignment horizontal="center"/>
    </xf>
    <xf numFmtId="3" fontId="9" fillId="0" borderId="35" xfId="0" applyNumberFormat="1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164" fontId="9" fillId="17" borderId="3" xfId="0" applyNumberFormat="1" applyFont="1" applyFill="1" applyBorder="1" applyAlignment="1">
      <alignment horizontal="center" vertical="center" wrapText="1"/>
    </xf>
    <xf numFmtId="164" fontId="9" fillId="19" borderId="20" xfId="0" applyNumberFormat="1" applyFont="1" applyFill="1" applyBorder="1" applyAlignment="1">
      <alignment horizontal="center" vertical="center" wrapText="1"/>
    </xf>
    <xf numFmtId="3" fontId="9" fillId="0" borderId="5" xfId="0" applyNumberFormat="1" applyFont="1" applyFill="1" applyBorder="1" applyAlignment="1">
      <alignment horizontal="left" vertical="center" wrapText="1"/>
    </xf>
    <xf numFmtId="165" fontId="9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164" fontId="9" fillId="0" borderId="5" xfId="0" applyNumberFormat="1" applyFont="1" applyFill="1" applyBorder="1" applyAlignment="1">
      <alignment horizontal="center" vertical="center" wrapText="1"/>
    </xf>
    <xf numFmtId="164" fontId="9" fillId="19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39" fillId="0" borderId="27" xfId="0" applyFont="1" applyBorder="1" applyAlignment="1">
      <alignment horizontal="center"/>
    </xf>
    <xf numFmtId="0" fontId="5" fillId="7" borderId="40" xfId="0" applyFont="1" applyFill="1" applyBorder="1" applyAlignment="1">
      <alignment horizontal="center" vertical="center"/>
    </xf>
    <xf numFmtId="165" fontId="5" fillId="21" borderId="3" xfId="0" applyNumberFormat="1" applyFont="1" applyFill="1" applyBorder="1" applyAlignment="1">
      <alignment horizontal="center" vertical="center"/>
    </xf>
    <xf numFmtId="0" fontId="5" fillId="5" borderId="40" xfId="0" applyFont="1" applyFill="1" applyBorder="1" applyAlignment="1">
      <alignment horizontal="center" vertical="center"/>
    </xf>
    <xf numFmtId="165" fontId="5" fillId="21" borderId="3" xfId="0" applyNumberFormat="1" applyFont="1" applyFill="1" applyBorder="1" applyAlignment="1">
      <alignment horizontal="center"/>
    </xf>
    <xf numFmtId="165" fontId="5" fillId="6" borderId="3" xfId="0" applyNumberFormat="1" applyFont="1" applyFill="1" applyBorder="1" applyAlignment="1">
      <alignment horizontal="center" vertical="center"/>
    </xf>
    <xf numFmtId="165" fontId="5" fillId="9" borderId="46" xfId="0" applyNumberFormat="1" applyFont="1" applyFill="1" applyBorder="1" applyAlignment="1">
      <alignment horizontal="center" vertical="center"/>
    </xf>
    <xf numFmtId="0" fontId="5" fillId="21" borderId="3" xfId="0" applyFont="1" applyFill="1" applyBorder="1" applyAlignment="1">
      <alignment horizontal="left" vertical="center" wrapText="1"/>
    </xf>
    <xf numFmtId="0" fontId="5" fillId="9" borderId="47" xfId="0" applyFont="1" applyFill="1" applyBorder="1" applyAlignment="1">
      <alignment horizontal="center" vertical="center"/>
    </xf>
    <xf numFmtId="0" fontId="5" fillId="9" borderId="20" xfId="0" applyFont="1" applyFill="1" applyBorder="1" applyAlignment="1">
      <alignment horizontal="left" vertical="center" wrapText="1"/>
    </xf>
    <xf numFmtId="165" fontId="5" fillId="9" borderId="20" xfId="0" applyNumberFormat="1" applyFont="1" applyFill="1" applyBorder="1" applyAlignment="1">
      <alignment horizontal="center" vertical="center"/>
    </xf>
    <xf numFmtId="165" fontId="5" fillId="6" borderId="20" xfId="0" applyNumberFormat="1" applyFont="1" applyFill="1" applyBorder="1" applyAlignment="1">
      <alignment horizontal="center" vertical="center"/>
    </xf>
    <xf numFmtId="2" fontId="9" fillId="0" borderId="34" xfId="0" applyNumberFormat="1" applyFont="1" applyFill="1" applyBorder="1" applyAlignment="1">
      <alignment horizontal="center" vertical="center"/>
    </xf>
    <xf numFmtId="3" fontId="5" fillId="6" borderId="5" xfId="0" applyNumberFormat="1" applyFont="1" applyFill="1" applyBorder="1" applyAlignment="1">
      <alignment horizontal="left" vertical="center"/>
    </xf>
    <xf numFmtId="3" fontId="5" fillId="6" borderId="5" xfId="0" applyNumberFormat="1" applyFont="1" applyFill="1" applyBorder="1" applyAlignment="1">
      <alignment horizontal="left" vertical="center" wrapText="1"/>
    </xf>
    <xf numFmtId="165" fontId="5" fillId="6" borderId="5" xfId="0" applyNumberFormat="1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left" vertical="center" wrapText="1"/>
    </xf>
    <xf numFmtId="165" fontId="5" fillId="8" borderId="5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165" fontId="5" fillId="10" borderId="5" xfId="0" applyNumberFormat="1" applyFont="1" applyFill="1" applyBorder="1" applyAlignment="1">
      <alignment horizontal="center" vertical="center"/>
    </xf>
    <xf numFmtId="165" fontId="5" fillId="21" borderId="5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165" fontId="5" fillId="0" borderId="3" xfId="0" applyNumberFormat="1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2" fontId="0" fillId="0" borderId="0" xfId="0" applyNumberFormat="1"/>
    <xf numFmtId="0" fontId="2" fillId="18" borderId="31" xfId="0" applyFont="1" applyFill="1" applyBorder="1" applyAlignment="1">
      <alignment horizontal="center" vertical="center" wrapText="1"/>
    </xf>
    <xf numFmtId="0" fontId="0" fillId="18" borderId="0" xfId="0" applyFill="1" applyAlignment="1">
      <alignment vertical="center"/>
    </xf>
    <xf numFmtId="0" fontId="0" fillId="18" borderId="32" xfId="0" applyFill="1" applyBorder="1" applyAlignment="1">
      <alignment vertical="center"/>
    </xf>
    <xf numFmtId="3" fontId="32" fillId="12" borderId="6" xfId="0" applyNumberFormat="1" applyFont="1" applyFill="1" applyBorder="1" applyAlignment="1">
      <alignment horizontal="center" vertical="center" wrapText="1"/>
    </xf>
    <xf numFmtId="0" fontId="33" fillId="13" borderId="7" xfId="0" applyFont="1" applyFill="1" applyBorder="1" applyAlignment="1">
      <alignment horizontal="center" vertical="center" wrapText="1"/>
    </xf>
    <xf numFmtId="0" fontId="33" fillId="13" borderId="8" xfId="0" applyFont="1" applyFill="1" applyBorder="1" applyAlignment="1">
      <alignment horizontal="center" vertical="center" wrapText="1"/>
    </xf>
    <xf numFmtId="164" fontId="2" fillId="12" borderId="5" xfId="0" applyNumberFormat="1" applyFont="1" applyFill="1" applyBorder="1" applyAlignment="1">
      <alignment horizontal="center" vertical="center" wrapText="1"/>
    </xf>
    <xf numFmtId="0" fontId="14" fillId="11" borderId="5" xfId="0" applyFont="1" applyFill="1" applyBorder="1" applyAlignment="1">
      <alignment horizontal="center" vertical="center" wrapText="1"/>
    </xf>
    <xf numFmtId="3" fontId="54" fillId="2" borderId="5" xfId="0" applyNumberFormat="1" applyFont="1" applyFill="1" applyBorder="1" applyAlignment="1">
      <alignment horizontal="center" vertical="center"/>
    </xf>
    <xf numFmtId="164" fontId="55" fillId="22" borderId="5" xfId="0" applyNumberFormat="1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56" fillId="0" borderId="5" xfId="0" applyFont="1" applyBorder="1" applyAlignment="1">
      <alignment horizontal="center" vertical="center" wrapText="1"/>
    </xf>
    <xf numFmtId="3" fontId="57" fillId="0" borderId="5" xfId="0" applyNumberFormat="1" applyFont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/>
    </xf>
    <xf numFmtId="3" fontId="57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center" vertical="center" wrapText="1"/>
    </xf>
    <xf numFmtId="0" fontId="54" fillId="0" borderId="5" xfId="0" applyFont="1" applyBorder="1" applyAlignment="1">
      <alignment vertical="center"/>
    </xf>
    <xf numFmtId="49" fontId="54" fillId="0" borderId="5" xfId="0" applyNumberFormat="1" applyFont="1" applyBorder="1" applyAlignment="1">
      <alignment horizontal="left" vertical="center"/>
    </xf>
    <xf numFmtId="49" fontId="54" fillId="0" borderId="5" xfId="0" applyNumberFormat="1" applyFont="1" applyBorder="1" applyAlignment="1">
      <alignment horizontal="left" vertical="center" wrapText="1"/>
    </xf>
    <xf numFmtId="165" fontId="54" fillId="0" borderId="5" xfId="0" applyNumberFormat="1" applyFont="1" applyBorder="1" applyAlignment="1">
      <alignment horizontal="center" vertical="center"/>
    </xf>
    <xf numFmtId="0" fontId="58" fillId="0" borderId="5" xfId="0" applyFont="1" applyBorder="1" applyAlignment="1">
      <alignment vertical="center"/>
    </xf>
    <xf numFmtId="49" fontId="54" fillId="0" borderId="5" xfId="0" applyNumberFormat="1" applyFont="1" applyBorder="1" applyAlignment="1">
      <alignment horizontal="center" vertical="center"/>
    </xf>
    <xf numFmtId="165" fontId="54" fillId="2" borderId="5" xfId="0" applyNumberFormat="1" applyFont="1" applyFill="1" applyBorder="1" applyAlignment="1">
      <alignment horizontal="center" vertical="center"/>
    </xf>
    <xf numFmtId="49" fontId="58" fillId="0" borderId="5" xfId="0" applyNumberFormat="1" applyFont="1" applyBorder="1" applyAlignment="1">
      <alignment horizontal="right" vertical="center"/>
    </xf>
    <xf numFmtId="49" fontId="58" fillId="0" borderId="5" xfId="0" applyNumberFormat="1" applyFont="1" applyBorder="1" applyAlignment="1">
      <alignment horizontal="left" vertical="center" wrapText="1"/>
    </xf>
    <xf numFmtId="165" fontId="58" fillId="0" borderId="5" xfId="0" applyNumberFormat="1" applyFont="1" applyBorder="1" applyAlignment="1">
      <alignment horizontal="center" vertical="center"/>
    </xf>
    <xf numFmtId="165" fontId="58" fillId="2" borderId="5" xfId="0" applyNumberFormat="1" applyFont="1" applyFill="1" applyBorder="1" applyAlignment="1">
      <alignment horizontal="center" vertical="center"/>
    </xf>
    <xf numFmtId="49" fontId="59" fillId="0" borderId="5" xfId="0" applyNumberFormat="1" applyFont="1" applyBorder="1" applyAlignment="1">
      <alignment horizontal="center" vertical="center"/>
    </xf>
    <xf numFmtId="49" fontId="59" fillId="0" borderId="5" xfId="0" applyNumberFormat="1" applyFont="1" applyBorder="1" applyAlignment="1">
      <alignment horizontal="left" vertical="center" wrapText="1"/>
    </xf>
    <xf numFmtId="165" fontId="59" fillId="0" borderId="5" xfId="0" applyNumberFormat="1" applyFont="1" applyBorder="1" applyAlignment="1">
      <alignment horizontal="center" vertical="center"/>
    </xf>
    <xf numFmtId="165" fontId="59" fillId="2" borderId="5" xfId="0" applyNumberFormat="1" applyFont="1" applyFill="1" applyBorder="1" applyAlignment="1">
      <alignment horizontal="center" vertical="center"/>
    </xf>
    <xf numFmtId="0" fontId="54" fillId="0" borderId="5" xfId="0" applyFont="1" applyBorder="1" applyAlignment="1">
      <alignment horizontal="left" vertical="center"/>
    </xf>
    <xf numFmtId="0" fontId="54" fillId="0" borderId="5" xfId="0" applyFont="1" applyBorder="1" applyAlignment="1">
      <alignment horizontal="left" vertical="center" wrapText="1"/>
    </xf>
    <xf numFmtId="0" fontId="54" fillId="0" borderId="5" xfId="0" applyFont="1" applyBorder="1" applyAlignment="1">
      <alignment horizontal="center" vertical="center"/>
    </xf>
    <xf numFmtId="0" fontId="58" fillId="0" borderId="5" xfId="0" applyFont="1" applyBorder="1" applyAlignment="1">
      <alignment horizontal="right" vertical="center"/>
    </xf>
    <xf numFmtId="0" fontId="58" fillId="0" borderId="5" xfId="0" applyFont="1" applyBorder="1" applyAlignment="1">
      <alignment horizontal="left" vertical="center" wrapText="1"/>
    </xf>
    <xf numFmtId="165" fontId="54" fillId="0" borderId="5" xfId="0" applyNumberFormat="1" applyFont="1" applyBorder="1" applyAlignment="1">
      <alignment horizontal="center" vertical="center" wrapText="1"/>
    </xf>
    <xf numFmtId="165" fontId="54" fillId="2" borderId="5" xfId="0" applyNumberFormat="1" applyFont="1" applyFill="1" applyBorder="1" applyAlignment="1">
      <alignment horizontal="center" vertical="center" wrapText="1"/>
    </xf>
    <xf numFmtId="165" fontId="58" fillId="0" borderId="5" xfId="0" applyNumberFormat="1" applyFont="1" applyBorder="1" applyAlignment="1">
      <alignment horizontal="center" vertical="center" wrapText="1"/>
    </xf>
    <xf numFmtId="165" fontId="58" fillId="2" borderId="5" xfId="0" applyNumberFormat="1" applyFont="1" applyFill="1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54" fillId="0" borderId="5" xfId="0" applyNumberFormat="1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58" fillId="0" borderId="5" xfId="0" applyFont="1" applyBorder="1" applyAlignment="1">
      <alignment vertical="center" wrapText="1"/>
    </xf>
    <xf numFmtId="49" fontId="58" fillId="0" borderId="5" xfId="0" applyNumberFormat="1" applyFont="1" applyBorder="1" applyAlignment="1">
      <alignment horizontal="left" vertical="center"/>
    </xf>
    <xf numFmtId="49" fontId="59" fillId="0" borderId="5" xfId="0" applyNumberFormat="1" applyFont="1" applyBorder="1" applyAlignment="1">
      <alignment horizontal="left" vertical="center"/>
    </xf>
    <xf numFmtId="165" fontId="6" fillId="10" borderId="5" xfId="0" applyNumberFormat="1" applyFont="1" applyFill="1" applyBorder="1" applyAlignment="1">
      <alignment horizontal="center" vertical="center"/>
    </xf>
    <xf numFmtId="49" fontId="28" fillId="8" borderId="5" xfId="0" applyNumberFormat="1" applyFont="1" applyFill="1" applyBorder="1" applyAlignment="1">
      <alignment horizontal="center" vertical="center" wrapText="1"/>
    </xf>
    <xf numFmtId="49" fontId="28" fillId="8" borderId="5" xfId="0" quotePrefix="1" applyNumberFormat="1" applyFont="1" applyFill="1" applyBorder="1" applyAlignment="1">
      <alignment horizontal="center" vertical="center"/>
    </xf>
    <xf numFmtId="49" fontId="27" fillId="10" borderId="5" xfId="0" applyNumberFormat="1" applyFont="1" applyFill="1" applyBorder="1" applyAlignment="1">
      <alignment horizontal="center" vertical="center"/>
    </xf>
    <xf numFmtId="49" fontId="26" fillId="0" borderId="0" xfId="0" applyNumberFormat="1" applyFont="1"/>
    <xf numFmtId="166" fontId="26" fillId="13" borderId="5" xfId="0" applyNumberFormat="1" applyFont="1" applyFill="1" applyBorder="1" applyAlignment="1">
      <alignment horizontal="center" vertical="center"/>
    </xf>
    <xf numFmtId="0" fontId="60" fillId="8" borderId="5" xfId="0" applyFont="1" applyFill="1" applyBorder="1" applyAlignment="1">
      <alignment horizontal="center" vertical="center" wrapText="1"/>
    </xf>
    <xf numFmtId="0" fontId="60" fillId="8" borderId="9" xfId="0" applyFont="1" applyFill="1" applyBorder="1" applyAlignment="1">
      <alignment horizontal="center" vertical="center" wrapText="1"/>
    </xf>
    <xf numFmtId="0" fontId="42" fillId="8" borderId="6" xfId="0" applyFont="1" applyFill="1" applyBorder="1" applyAlignment="1">
      <alignment horizontal="center" vertical="center" wrapText="1"/>
    </xf>
    <xf numFmtId="0" fontId="44" fillId="8" borderId="7" xfId="0" applyFont="1" applyFill="1" applyBorder="1" applyAlignment="1"/>
    <xf numFmtId="0" fontId="44" fillId="8" borderId="8" xfId="0" applyFont="1" applyFill="1" applyBorder="1" applyAlignment="1"/>
    <xf numFmtId="49" fontId="55" fillId="22" borderId="5" xfId="0" applyNumberFormat="1" applyFont="1" applyFill="1" applyBorder="1" applyAlignment="1">
      <alignment horizontal="center" vertical="center" wrapText="1"/>
    </xf>
    <xf numFmtId="0" fontId="0" fillId="0" borderId="50" xfId="0" applyBorder="1"/>
    <xf numFmtId="165" fontId="6" fillId="2" borderId="5" xfId="0" applyNumberFormat="1" applyFont="1" applyFill="1" applyBorder="1" applyAlignment="1">
      <alignment horizontal="center" vertical="center"/>
    </xf>
    <xf numFmtId="165" fontId="61" fillId="0" borderId="5" xfId="0" applyNumberFormat="1" applyFont="1" applyBorder="1" applyAlignment="1">
      <alignment horizontal="center" vertical="center"/>
    </xf>
    <xf numFmtId="165" fontId="61" fillId="2" borderId="5" xfId="0" applyNumberFormat="1" applyFont="1" applyFill="1" applyBorder="1" applyAlignment="1">
      <alignment horizontal="center" vertical="center"/>
    </xf>
    <xf numFmtId="165" fontId="61" fillId="10" borderId="5" xfId="0" applyNumberFormat="1" applyFont="1" applyFill="1" applyBorder="1" applyAlignment="1">
      <alignment horizontal="center" vertical="center"/>
    </xf>
    <xf numFmtId="165" fontId="6" fillId="2" borderId="5" xfId="0" applyNumberFormat="1" applyFont="1" applyFill="1" applyBorder="1" applyAlignment="1">
      <alignment horizontal="center" vertical="center" wrapText="1"/>
    </xf>
    <xf numFmtId="165" fontId="6" fillId="10" borderId="5" xfId="0" applyNumberFormat="1" applyFont="1" applyFill="1" applyBorder="1" applyAlignment="1">
      <alignment horizontal="center" vertical="center" wrapText="1"/>
    </xf>
    <xf numFmtId="165" fontId="61" fillId="0" borderId="5" xfId="0" applyNumberFormat="1" applyFont="1" applyBorder="1" applyAlignment="1">
      <alignment horizontal="center" vertical="center" wrapText="1"/>
    </xf>
    <xf numFmtId="165" fontId="61" fillId="2" borderId="5" xfId="0" applyNumberFormat="1" applyFont="1" applyFill="1" applyBorder="1" applyAlignment="1">
      <alignment horizontal="center" vertical="center" wrapText="1"/>
    </xf>
    <xf numFmtId="165" fontId="61" fillId="10" borderId="5" xfId="0" applyNumberFormat="1" applyFont="1" applyFill="1" applyBorder="1" applyAlignment="1">
      <alignment horizontal="center" vertical="center" wrapText="1"/>
    </xf>
    <xf numFmtId="0" fontId="31" fillId="0" borderId="0" xfId="0" applyFont="1"/>
    <xf numFmtId="4" fontId="0" fillId="0" borderId="0" xfId="0" applyNumberFormat="1"/>
    <xf numFmtId="165" fontId="19" fillId="10" borderId="5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164" fontId="19" fillId="2" borderId="5" xfId="0" applyNumberFormat="1" applyFont="1" applyFill="1" applyBorder="1" applyAlignment="1">
      <alignment horizontal="center" vertical="center" wrapText="1"/>
    </xf>
    <xf numFmtId="164" fontId="3" fillId="8" borderId="5" xfId="0" applyNumberFormat="1" applyFont="1" applyFill="1" applyBorder="1" applyAlignment="1">
      <alignment horizontal="center"/>
    </xf>
    <xf numFmtId="164" fontId="3" fillId="0" borderId="5" xfId="0" applyNumberFormat="1" applyFont="1" applyFill="1" applyBorder="1" applyAlignment="1">
      <alignment horizontal="right"/>
    </xf>
    <xf numFmtId="165" fontId="54" fillId="0" borderId="5" xfId="0" applyNumberFormat="1" applyFont="1" applyFill="1" applyBorder="1" applyAlignment="1">
      <alignment horizontal="center" vertical="center"/>
    </xf>
    <xf numFmtId="165" fontId="58" fillId="0" borderId="5" xfId="0" applyNumberFormat="1" applyFont="1" applyFill="1" applyBorder="1" applyAlignment="1">
      <alignment horizontal="center" vertical="center"/>
    </xf>
    <xf numFmtId="165" fontId="59" fillId="0" borderId="5" xfId="0" applyNumberFormat="1" applyFont="1" applyFill="1" applyBorder="1" applyAlignment="1">
      <alignment horizontal="center" vertical="center"/>
    </xf>
    <xf numFmtId="165" fontId="54" fillId="0" borderId="5" xfId="0" applyNumberFormat="1" applyFont="1" applyFill="1" applyBorder="1" applyAlignment="1">
      <alignment horizontal="center" vertical="center" wrapText="1"/>
    </xf>
    <xf numFmtId="165" fontId="58" fillId="0" borderId="5" xfId="0" applyNumberFormat="1" applyFont="1" applyFill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43" fillId="0" borderId="7" xfId="0" applyFont="1" applyBorder="1" applyAlignment="1">
      <alignment wrapText="1"/>
    </xf>
    <xf numFmtId="0" fontId="43" fillId="0" borderId="8" xfId="0" applyFont="1" applyBorder="1" applyAlignment="1">
      <alignment wrapText="1"/>
    </xf>
    <xf numFmtId="0" fontId="18" fillId="8" borderId="5" xfId="0" applyFont="1" applyFill="1" applyBorder="1" applyAlignment="1">
      <alignment horizontal="left" vertical="center" wrapText="1"/>
    </xf>
    <xf numFmtId="0" fontId="30" fillId="8" borderId="5" xfId="0" applyFont="1" applyFill="1" applyBorder="1" applyAlignment="1">
      <alignment vertical="center" wrapText="1"/>
    </xf>
    <xf numFmtId="0" fontId="30" fillId="8" borderId="5" xfId="0" applyFont="1" applyFill="1" applyBorder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0" fillId="0" borderId="7" xfId="0" applyBorder="1" applyAlignment="1"/>
    <xf numFmtId="0" fontId="0" fillId="0" borderId="8" xfId="0" applyBorder="1" applyAlignment="1"/>
    <xf numFmtId="0" fontId="47" fillId="8" borderId="5" xfId="0" quotePrefix="1" applyFont="1" applyFill="1" applyBorder="1" applyAlignment="1">
      <alignment horizontal="left" wrapText="1"/>
    </xf>
    <xf numFmtId="0" fontId="51" fillId="0" borderId="5" xfId="0" applyFont="1" applyFill="1" applyBorder="1" applyAlignment="1">
      <alignment horizontal="left" vertical="center" wrapText="1"/>
    </xf>
    <xf numFmtId="0" fontId="51" fillId="0" borderId="5" xfId="0" quotePrefix="1" applyFont="1" applyBorder="1" applyAlignment="1">
      <alignment horizontal="left" wrapText="1"/>
    </xf>
    <xf numFmtId="0" fontId="7" fillId="0" borderId="5" xfId="0" applyFont="1" applyBorder="1"/>
    <xf numFmtId="0" fontId="51" fillId="0" borderId="5" xfId="0" applyFont="1" applyBorder="1" applyAlignment="1">
      <alignment horizontal="left" vertical="center" wrapText="1"/>
    </xf>
    <xf numFmtId="0" fontId="47" fillId="8" borderId="6" xfId="0" quotePrefix="1" applyFont="1" applyFill="1" applyBorder="1" applyAlignment="1">
      <alignment horizontal="left" wrapText="1"/>
    </xf>
    <xf numFmtId="0" fontId="47" fillId="8" borderId="7" xfId="0" quotePrefix="1" applyFont="1" applyFill="1" applyBorder="1" applyAlignment="1">
      <alignment horizontal="left" wrapText="1"/>
    </xf>
    <xf numFmtId="0" fontId="47" fillId="8" borderId="8" xfId="0" quotePrefix="1" applyFont="1" applyFill="1" applyBorder="1" applyAlignment="1">
      <alignment horizontal="left" wrapText="1"/>
    </xf>
    <xf numFmtId="0" fontId="49" fillId="0" borderId="6" xfId="0" applyFont="1" applyBorder="1" applyAlignment="1">
      <alignment horizontal="left" vertical="center" wrapText="1"/>
    </xf>
    <xf numFmtId="0" fontId="49" fillId="0" borderId="7" xfId="0" applyFont="1" applyBorder="1" applyAlignment="1">
      <alignment horizontal="left" vertical="center" wrapText="1"/>
    </xf>
    <xf numFmtId="0" fontId="49" fillId="0" borderId="8" xfId="0" applyFont="1" applyBorder="1" applyAlignment="1">
      <alignment horizontal="left" vertical="center" wrapText="1"/>
    </xf>
    <xf numFmtId="0" fontId="49" fillId="0" borderId="5" xfId="0" applyFont="1" applyBorder="1" applyAlignment="1">
      <alignment horizontal="left" vertical="center" wrapText="1"/>
    </xf>
    <xf numFmtId="0" fontId="50" fillId="0" borderId="5" xfId="0" applyFont="1" applyBorder="1" applyAlignment="1">
      <alignment vertical="center" wrapText="1"/>
    </xf>
    <xf numFmtId="0" fontId="49" fillId="0" borderId="5" xfId="0" quotePrefix="1" applyFont="1" applyBorder="1" applyAlignment="1">
      <alignment horizontal="left" vertical="center" wrapText="1"/>
    </xf>
    <xf numFmtId="0" fontId="34" fillId="0" borderId="5" xfId="0" applyFont="1" applyBorder="1" applyAlignment="1">
      <alignment horizontal="center" vertical="center" wrapText="1"/>
    </xf>
    <xf numFmtId="0" fontId="43" fillId="0" borderId="5" xfId="0" applyFont="1" applyBorder="1" applyAlignment="1">
      <alignment wrapText="1"/>
    </xf>
    <xf numFmtId="0" fontId="52" fillId="0" borderId="6" xfId="0" applyFont="1" applyBorder="1" applyAlignment="1">
      <alignment horizontal="center" vertical="center" wrapText="1"/>
    </xf>
    <xf numFmtId="0" fontId="42" fillId="0" borderId="6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 wrapText="1"/>
    </xf>
    <xf numFmtId="0" fontId="30" fillId="0" borderId="5" xfId="0" applyFont="1" applyBorder="1" applyAlignment="1">
      <alignment vertical="center" wrapText="1"/>
    </xf>
    <xf numFmtId="0" fontId="30" fillId="0" borderId="5" xfId="0" applyFont="1" applyBorder="1" applyAlignment="1">
      <alignment vertical="center"/>
    </xf>
    <xf numFmtId="0" fontId="18" fillId="8" borderId="6" xfId="0" applyFont="1" applyFill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18" fillId="0" borderId="5" xfId="0" quotePrefix="1" applyFont="1" applyBorder="1" applyAlignment="1">
      <alignment horizontal="left" vertical="center" wrapText="1"/>
    </xf>
    <xf numFmtId="0" fontId="18" fillId="0" borderId="5" xfId="0" quotePrefix="1" applyFont="1" applyBorder="1" applyAlignment="1">
      <alignment horizontal="left" vertical="center"/>
    </xf>
    <xf numFmtId="0" fontId="18" fillId="8" borderId="5" xfId="0" quotePrefix="1" applyFont="1" applyFill="1" applyBorder="1" applyAlignment="1">
      <alignment horizontal="left" vertical="center" wrapText="1"/>
    </xf>
    <xf numFmtId="0" fontId="3" fillId="8" borderId="5" xfId="0" quotePrefix="1" applyFont="1" applyFill="1" applyBorder="1" applyAlignment="1">
      <alignment horizontal="left" wrapText="1"/>
    </xf>
    <xf numFmtId="0" fontId="12" fillId="8" borderId="5" xfId="0" applyFont="1" applyFill="1" applyBorder="1"/>
    <xf numFmtId="3" fontId="54" fillId="2" borderId="48" xfId="0" applyNumberFormat="1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4" fillId="2" borderId="6" xfId="0" applyFont="1" applyFill="1" applyBorder="1" applyAlignment="1"/>
    <xf numFmtId="3" fontId="6" fillId="9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3" fontId="32" fillId="9" borderId="6" xfId="0" applyNumberFormat="1" applyFont="1" applyFill="1" applyBorder="1" applyAlignment="1">
      <alignment horizontal="center" vertical="center" wrapText="1"/>
    </xf>
    <xf numFmtId="3" fontId="6" fillId="22" borderId="6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31" fillId="0" borderId="5" xfId="0" applyFont="1" applyBorder="1" applyAlignment="1">
      <alignment horizontal="center" vertical="center"/>
    </xf>
    <xf numFmtId="0" fontId="58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Border="1" applyAlignment="1">
      <alignment vertical="center"/>
    </xf>
    <xf numFmtId="0" fontId="58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3" fontId="6" fillId="9" borderId="10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2" borderId="6" xfId="0" applyFill="1" applyBorder="1" applyAlignment="1"/>
    <xf numFmtId="49" fontId="34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49" fontId="34" fillId="0" borderId="5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37" fillId="2" borderId="10" xfId="0" applyFont="1" applyFill="1" applyBorder="1" applyAlignment="1">
      <alignment horizontal="center" vertical="center" wrapText="1"/>
    </xf>
    <xf numFmtId="0" fontId="45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vertical="center" wrapText="1"/>
    </xf>
    <xf numFmtId="0" fontId="26" fillId="0" borderId="13" xfId="0" applyFont="1" applyBorder="1" applyAlignment="1">
      <alignment vertical="center" wrapText="1"/>
    </xf>
    <xf numFmtId="0" fontId="39" fillId="13" borderId="5" xfId="0" applyFont="1" applyFill="1" applyBorder="1" applyAlignment="1">
      <alignment horizontal="center" vertical="center" wrapText="1"/>
    </xf>
    <xf numFmtId="0" fontId="53" fillId="13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42" fillId="8" borderId="6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18" borderId="41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2" fillId="20" borderId="28" xfId="0" applyFont="1" applyFill="1" applyBorder="1" applyAlignment="1">
      <alignment horizontal="center" vertical="center" wrapText="1"/>
    </xf>
    <xf numFmtId="0" fontId="25" fillId="20" borderId="1" xfId="0" applyFont="1" applyFill="1" applyBorder="1" applyAlignment="1">
      <alignment horizontal="center" vertical="center" wrapText="1"/>
    </xf>
    <xf numFmtId="0" fontId="9" fillId="20" borderId="37" xfId="0" applyFont="1" applyFill="1" applyBorder="1" applyAlignment="1">
      <alignment horizontal="center" vertical="center" wrapText="1"/>
    </xf>
    <xf numFmtId="0" fontId="26" fillId="20" borderId="17" xfId="0" applyFont="1" applyFill="1" applyBorder="1" applyAlignment="1">
      <alignment horizontal="center" vertical="center" wrapText="1"/>
    </xf>
    <xf numFmtId="0" fontId="9" fillId="19" borderId="28" xfId="0" applyFont="1" applyFill="1" applyBorder="1" applyAlignment="1">
      <alignment horizontal="center" vertical="center" wrapText="1"/>
    </xf>
    <xf numFmtId="0" fontId="26" fillId="19" borderId="1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2" fillId="18" borderId="37" xfId="0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9" fillId="19" borderId="33" xfId="0" applyFont="1" applyFill="1" applyBorder="1" applyAlignment="1">
      <alignment horizontal="center" vertical="center" wrapText="1"/>
    </xf>
    <xf numFmtId="0" fontId="9" fillId="19" borderId="19" xfId="0" applyFont="1" applyFill="1" applyBorder="1" applyAlignment="1">
      <alignment horizontal="center" vertical="center" wrapText="1"/>
    </xf>
    <xf numFmtId="0" fontId="0" fillId="20" borderId="1" xfId="0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1" fillId="0" borderId="21" xfId="0" applyFont="1" applyBorder="1" applyAlignment="1">
      <alignment horizontal="center" vertical="center" wrapText="1"/>
    </xf>
    <xf numFmtId="0" fontId="0" fillId="0" borderId="22" xfId="0" applyBorder="1" applyAlignment="1"/>
    <xf numFmtId="0" fontId="0" fillId="0" borderId="23" xfId="0" applyBorder="1" applyAlignment="1"/>
    <xf numFmtId="0" fontId="1" fillId="0" borderId="24" xfId="0" applyFont="1" applyBorder="1" applyAlignment="1">
      <alignment horizontal="center" vertical="center" wrapText="1"/>
    </xf>
    <xf numFmtId="0" fontId="0" fillId="0" borderId="25" xfId="0" applyBorder="1" applyAlignment="1"/>
    <xf numFmtId="0" fontId="9" fillId="17" borderId="28" xfId="0" applyFont="1" applyFill="1" applyBorder="1" applyAlignment="1">
      <alignment horizontal="center" vertical="center" wrapText="1"/>
    </xf>
    <xf numFmtId="0" fontId="26" fillId="17" borderId="1" xfId="0" applyFont="1" applyFill="1" applyBorder="1" applyAlignment="1">
      <alignment horizontal="center" vertical="center" wrapText="1"/>
    </xf>
  </cellXfs>
  <cellStyles count="2">
    <cellStyle name="Normalno" xfId="0" builtinId="0"/>
    <cellStyle name="Normalno 2" xfId="1" xr:uid="{DE569CDB-05D4-46D0-A8B4-C2B6A29819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981AE-DB50-4053-A9A4-153C27B0D3D8}">
  <sheetPr>
    <pageSetUpPr fitToPage="1"/>
  </sheetPr>
  <dimension ref="A1:J30"/>
  <sheetViews>
    <sheetView workbookViewId="0">
      <selection activeCell="N21" sqref="N21"/>
    </sheetView>
  </sheetViews>
  <sheetFormatPr defaultRowHeight="14.4"/>
  <cols>
    <col min="5" max="5" width="11.88671875" customWidth="1"/>
    <col min="6" max="6" width="16.109375" customWidth="1"/>
    <col min="7" max="9" width="11.6640625" bestFit="1" customWidth="1"/>
    <col min="10" max="10" width="11.77734375" customWidth="1"/>
  </cols>
  <sheetData>
    <row r="1" spans="1:10" ht="15" thickBot="1">
      <c r="A1" s="315" t="s">
        <v>0</v>
      </c>
      <c r="B1" s="297"/>
      <c r="C1" s="297"/>
      <c r="D1" s="297"/>
      <c r="E1" s="297"/>
      <c r="F1" s="297"/>
      <c r="G1" s="297"/>
      <c r="H1" s="297"/>
      <c r="I1" s="297"/>
      <c r="J1" s="298"/>
    </row>
    <row r="2" spans="1:10" ht="15" thickBot="1">
      <c r="A2" s="316" t="s">
        <v>183</v>
      </c>
      <c r="B2" s="297"/>
      <c r="C2" s="297"/>
      <c r="D2" s="297"/>
      <c r="E2" s="297"/>
      <c r="F2" s="297"/>
      <c r="G2" s="297"/>
      <c r="H2" s="297"/>
      <c r="I2" s="297"/>
      <c r="J2" s="298"/>
    </row>
    <row r="3" spans="1:10" ht="16.2" thickBot="1">
      <c r="A3" s="264"/>
      <c r="B3" s="265"/>
      <c r="C3" s="265"/>
      <c r="D3" s="265"/>
      <c r="E3" s="265"/>
      <c r="F3" s="265"/>
      <c r="G3" s="265"/>
      <c r="H3" s="265"/>
      <c r="I3" s="265"/>
      <c r="J3" s="266"/>
    </row>
    <row r="4" spans="1:10" ht="15" thickBot="1">
      <c r="A4" s="316" t="s">
        <v>79</v>
      </c>
      <c r="B4" s="297"/>
      <c r="C4" s="297"/>
      <c r="D4" s="297"/>
      <c r="E4" s="297"/>
      <c r="F4" s="297"/>
      <c r="G4" s="297"/>
      <c r="H4" s="297"/>
      <c r="I4" s="297"/>
      <c r="J4" s="298"/>
    </row>
    <row r="5" spans="1:10" ht="16.2" thickBot="1">
      <c r="A5" s="264"/>
      <c r="B5" s="265"/>
      <c r="C5" s="265"/>
      <c r="D5" s="265"/>
      <c r="E5" s="265"/>
      <c r="F5" s="265"/>
      <c r="G5" s="265"/>
      <c r="H5" s="265"/>
      <c r="I5" s="265"/>
      <c r="J5" s="266"/>
    </row>
    <row r="6" spans="1:10" ht="15" thickBot="1">
      <c r="A6" s="296" t="s">
        <v>166</v>
      </c>
      <c r="B6" s="297"/>
      <c r="C6" s="297"/>
      <c r="D6" s="297"/>
      <c r="E6" s="297"/>
      <c r="F6" s="297"/>
      <c r="G6" s="297"/>
      <c r="H6" s="297"/>
      <c r="I6" s="297"/>
      <c r="J6" s="298"/>
    </row>
    <row r="7" spans="1:10" ht="15" thickBot="1">
      <c r="A7" s="290">
        <v>1</v>
      </c>
      <c r="B7" s="291"/>
      <c r="C7" s="291"/>
      <c r="D7" s="291"/>
      <c r="E7" s="292"/>
      <c r="F7" s="47">
        <v>2</v>
      </c>
      <c r="G7" s="47" t="s">
        <v>150</v>
      </c>
      <c r="H7" s="47" t="s">
        <v>151</v>
      </c>
      <c r="I7" s="47" t="s">
        <v>260</v>
      </c>
      <c r="J7" s="48" t="s">
        <v>261</v>
      </c>
    </row>
    <row r="8" spans="1:10" ht="31.2" thickBot="1">
      <c r="A8" s="326"/>
      <c r="B8" s="327"/>
      <c r="C8" s="327"/>
      <c r="D8" s="327"/>
      <c r="E8" s="327"/>
      <c r="F8" s="262" t="s">
        <v>262</v>
      </c>
      <c r="G8" s="263" t="s">
        <v>202</v>
      </c>
      <c r="H8" s="262" t="s">
        <v>203</v>
      </c>
      <c r="I8" s="262" t="s">
        <v>78</v>
      </c>
      <c r="J8" s="262" t="s">
        <v>78</v>
      </c>
    </row>
    <row r="9" spans="1:10" ht="15" thickBot="1">
      <c r="A9" s="293" t="s">
        <v>167</v>
      </c>
      <c r="B9" s="294"/>
      <c r="C9" s="294"/>
      <c r="D9" s="294"/>
      <c r="E9" s="295"/>
      <c r="F9" s="113">
        <f>F10+0</f>
        <v>779663.13</v>
      </c>
      <c r="G9" s="113">
        <v>945797.67</v>
      </c>
      <c r="H9" s="113">
        <v>895333.31000000017</v>
      </c>
      <c r="I9" s="113">
        <f>H9/F9*100</f>
        <v>114.83591766100318</v>
      </c>
      <c r="J9" s="113">
        <f>H9/G9*100</f>
        <v>94.66435987307942</v>
      </c>
    </row>
    <row r="10" spans="1:10" ht="15" thickBot="1">
      <c r="A10" s="317" t="s">
        <v>168</v>
      </c>
      <c r="B10" s="318"/>
      <c r="C10" s="318"/>
      <c r="D10" s="318"/>
      <c r="E10" s="319"/>
      <c r="F10" s="114">
        <f>'RAČUN R I P PO EKONOMSOJ KL.'!D11+0</f>
        <v>779663.13</v>
      </c>
      <c r="G10" s="114">
        <f>'RAČUN R I P PO EKONOMSOJ KL.'!E10+0</f>
        <v>945797.67</v>
      </c>
      <c r="H10" s="114">
        <f>'RAČUN P I R PO IZVORIMA'!F10+0</f>
        <v>895333.31000000017</v>
      </c>
      <c r="I10" s="284">
        <f t="shared" ref="I10:I13" si="0">H10/F10*100</f>
        <v>114.83591766100318</v>
      </c>
      <c r="J10" s="284">
        <f t="shared" ref="J10:J13" si="1">H10/G10*100</f>
        <v>94.66435987307942</v>
      </c>
    </row>
    <row r="11" spans="1:10" ht="15" thickBot="1">
      <c r="A11" s="320" t="s">
        <v>169</v>
      </c>
      <c r="B11" s="321"/>
      <c r="C11" s="321"/>
      <c r="D11" s="321"/>
      <c r="E11" s="322"/>
      <c r="F11" s="113">
        <f>SUM(F12:F13)</f>
        <v>776508.90000000014</v>
      </c>
      <c r="G11" s="113">
        <f>SUM(G12:G13)</f>
        <v>946250.71000000008</v>
      </c>
      <c r="H11" s="113">
        <f>SUM(H12:H13)</f>
        <v>958899.52</v>
      </c>
      <c r="I11" s="113">
        <f t="shared" si="0"/>
        <v>123.48854211458489</v>
      </c>
      <c r="J11" s="113">
        <f t="shared" si="1"/>
        <v>101.33672924800234</v>
      </c>
    </row>
    <row r="12" spans="1:10" ht="15" thickBot="1">
      <c r="A12" s="323" t="s">
        <v>170</v>
      </c>
      <c r="B12" s="318"/>
      <c r="C12" s="318"/>
      <c r="D12" s="318"/>
      <c r="E12" s="318"/>
      <c r="F12" s="114">
        <f>'RAČUN R I P PO EKONOMSOJ KL.'!D41+0</f>
        <v>769144.34000000008</v>
      </c>
      <c r="G12" s="114">
        <f>'RAČUN R I P PO EKONOMSOJ KL.'!E41+0</f>
        <v>926325.15</v>
      </c>
      <c r="H12" s="114">
        <f>'RAČUN R I P PO EKONOMSOJ KL.'!F41+0</f>
        <v>938440.42</v>
      </c>
      <c r="I12" s="284">
        <f t="shared" si="0"/>
        <v>122.0109635078378</v>
      </c>
      <c r="J12" s="284">
        <f t="shared" si="1"/>
        <v>101.30788524958004</v>
      </c>
    </row>
    <row r="13" spans="1:10" ht="15" thickBot="1">
      <c r="A13" s="324" t="s">
        <v>171</v>
      </c>
      <c r="B13" s="319"/>
      <c r="C13" s="319"/>
      <c r="D13" s="319"/>
      <c r="E13" s="319"/>
      <c r="F13" s="114">
        <f>'RAČUN R I P PO EKONOMSOJ KL.'!D84+0</f>
        <v>7364.5599999999995</v>
      </c>
      <c r="G13" s="114">
        <f>'RAČUN R I P PO EKONOMSOJ KL.'!E84+0</f>
        <v>19925.560000000001</v>
      </c>
      <c r="H13" s="114">
        <f>'RAČUN R I P PO EKONOMSOJ KL.'!F84+0</f>
        <v>20459.099999999999</v>
      </c>
      <c r="I13" s="284">
        <f t="shared" si="0"/>
        <v>277.80478399252632</v>
      </c>
      <c r="J13" s="284">
        <f t="shared" si="1"/>
        <v>102.67766627387134</v>
      </c>
    </row>
    <row r="14" spans="1:10" ht="15" thickBot="1">
      <c r="A14" s="325" t="s">
        <v>172</v>
      </c>
      <c r="B14" s="294"/>
      <c r="C14" s="294"/>
      <c r="D14" s="294"/>
      <c r="E14" s="294"/>
      <c r="F14" s="113">
        <f>SUM(F9-F11)</f>
        <v>3154.229999999865</v>
      </c>
      <c r="G14" s="283">
        <f>G9-G11</f>
        <v>-453.04000000003725</v>
      </c>
      <c r="H14" s="113">
        <f>H9-H11</f>
        <v>-63566.209999999846</v>
      </c>
      <c r="I14" s="113"/>
      <c r="J14" s="113"/>
    </row>
    <row r="15" spans="1:10" ht="18" thickBot="1">
      <c r="A15" s="112"/>
      <c r="B15" s="115"/>
      <c r="C15" s="115"/>
      <c r="D15" s="115"/>
      <c r="E15" s="115"/>
      <c r="F15" s="116"/>
      <c r="G15" s="116"/>
      <c r="H15" s="116"/>
      <c r="I15" s="64"/>
    </row>
    <row r="16" spans="1:10" ht="15" thickBot="1">
      <c r="A16" s="296" t="s">
        <v>173</v>
      </c>
      <c r="B16" s="297"/>
      <c r="C16" s="297"/>
      <c r="D16" s="297"/>
      <c r="E16" s="297"/>
      <c r="F16" s="297"/>
      <c r="G16" s="297"/>
      <c r="H16" s="297"/>
      <c r="I16" s="297"/>
      <c r="J16" s="298"/>
    </row>
    <row r="17" spans="1:10" ht="15" customHeight="1" thickBot="1">
      <c r="A17" s="290">
        <v>1</v>
      </c>
      <c r="B17" s="291"/>
      <c r="C17" s="291"/>
      <c r="D17" s="291"/>
      <c r="E17" s="292"/>
      <c r="F17" s="47">
        <v>2</v>
      </c>
      <c r="G17" s="47" t="s">
        <v>150</v>
      </c>
      <c r="H17" s="47" t="s">
        <v>151</v>
      </c>
      <c r="I17" s="47" t="s">
        <v>260</v>
      </c>
      <c r="J17" s="48" t="s">
        <v>261</v>
      </c>
    </row>
    <row r="18" spans="1:10" ht="31.2" thickBot="1">
      <c r="A18" s="304"/>
      <c r="B18" s="305"/>
      <c r="C18" s="305"/>
      <c r="D18" s="305"/>
      <c r="E18" s="306"/>
      <c r="F18" s="262" t="s">
        <v>262</v>
      </c>
      <c r="G18" s="263" t="s">
        <v>202</v>
      </c>
      <c r="H18" s="262" t="s">
        <v>203</v>
      </c>
      <c r="I18" s="262" t="s">
        <v>78</v>
      </c>
      <c r="J18" s="262" t="s">
        <v>78</v>
      </c>
    </row>
    <row r="19" spans="1:10" ht="15" thickBot="1">
      <c r="A19" s="307" t="s">
        <v>174</v>
      </c>
      <c r="B19" s="308"/>
      <c r="C19" s="308"/>
      <c r="D19" s="308"/>
      <c r="E19" s="309"/>
      <c r="F19" s="114">
        <v>0</v>
      </c>
      <c r="G19" s="114">
        <v>0</v>
      </c>
      <c r="H19" s="114">
        <v>0</v>
      </c>
      <c r="I19" s="118">
        <v>0</v>
      </c>
      <c r="J19" s="118">
        <v>0</v>
      </c>
    </row>
    <row r="20" spans="1:10" ht="15" thickBot="1">
      <c r="A20" s="310" t="s">
        <v>175</v>
      </c>
      <c r="B20" s="311"/>
      <c r="C20" s="311"/>
      <c r="D20" s="311"/>
      <c r="E20" s="311"/>
      <c r="F20" s="114">
        <v>0</v>
      </c>
      <c r="G20" s="114">
        <v>0</v>
      </c>
      <c r="H20" s="114">
        <v>0</v>
      </c>
      <c r="I20" s="118">
        <v>0</v>
      </c>
      <c r="J20" s="118">
        <v>0</v>
      </c>
    </row>
    <row r="21" spans="1:10" ht="15" thickBot="1">
      <c r="A21" s="312" t="s">
        <v>176</v>
      </c>
      <c r="B21" s="311"/>
      <c r="C21" s="311"/>
      <c r="D21" s="311"/>
      <c r="E21" s="311"/>
      <c r="F21" s="114">
        <v>0</v>
      </c>
      <c r="G21" s="114">
        <v>0</v>
      </c>
      <c r="H21" s="114">
        <v>0</v>
      </c>
      <c r="I21" s="118">
        <v>0</v>
      </c>
      <c r="J21" s="118">
        <v>0</v>
      </c>
    </row>
    <row r="22" spans="1:10" ht="15" thickBot="1">
      <c r="A22" s="312" t="s">
        <v>177</v>
      </c>
      <c r="B22" s="311"/>
      <c r="C22" s="311"/>
      <c r="D22" s="311"/>
      <c r="E22" s="311"/>
      <c r="F22" s="114">
        <v>0</v>
      </c>
      <c r="G22" s="114">
        <v>0</v>
      </c>
      <c r="H22" s="114">
        <v>0</v>
      </c>
      <c r="I22" s="118">
        <v>0</v>
      </c>
      <c r="J22" s="118">
        <v>0</v>
      </c>
    </row>
    <row r="23" spans="1:10" ht="18" thickBot="1">
      <c r="A23" s="117"/>
      <c r="B23" s="115"/>
      <c r="C23" s="115"/>
      <c r="D23" s="115"/>
      <c r="E23" s="115"/>
      <c r="F23" s="116"/>
      <c r="G23" s="116"/>
      <c r="H23" s="116"/>
      <c r="I23" s="64"/>
    </row>
    <row r="24" spans="1:10" ht="15" thickBot="1">
      <c r="A24" s="296" t="s">
        <v>178</v>
      </c>
      <c r="B24" s="297"/>
      <c r="C24" s="297"/>
      <c r="D24" s="297"/>
      <c r="E24" s="297"/>
      <c r="F24" s="297"/>
      <c r="G24" s="297"/>
      <c r="H24" s="297"/>
      <c r="I24" s="297"/>
      <c r="J24" s="298"/>
    </row>
    <row r="25" spans="1:10" ht="15" thickBot="1">
      <c r="A25" s="313">
        <v>1</v>
      </c>
      <c r="B25" s="314"/>
      <c r="C25" s="314"/>
      <c r="D25" s="314"/>
      <c r="E25" s="314"/>
      <c r="F25" s="47">
        <v>2</v>
      </c>
      <c r="G25" s="47" t="s">
        <v>150</v>
      </c>
      <c r="H25" s="47" t="s">
        <v>151</v>
      </c>
      <c r="I25" s="47" t="s">
        <v>260</v>
      </c>
      <c r="J25" s="48" t="s">
        <v>261</v>
      </c>
    </row>
    <row r="26" spans="1:10" ht="31.2" thickBot="1">
      <c r="A26" s="299"/>
      <c r="B26" s="299"/>
      <c r="C26" s="299"/>
      <c r="D26" s="299"/>
      <c r="E26" s="299"/>
      <c r="F26" s="262" t="s">
        <v>262</v>
      </c>
      <c r="G26" s="263" t="s">
        <v>202</v>
      </c>
      <c r="H26" s="262" t="s">
        <v>203</v>
      </c>
      <c r="I26" s="262" t="s">
        <v>78</v>
      </c>
      <c r="J26" s="262" t="s">
        <v>78</v>
      </c>
    </row>
    <row r="27" spans="1:10" ht="15" thickBot="1">
      <c r="A27" s="300" t="s">
        <v>179</v>
      </c>
      <c r="B27" s="300"/>
      <c r="C27" s="300"/>
      <c r="D27" s="300"/>
      <c r="E27" s="300"/>
      <c r="F27" s="121" t="s">
        <v>182</v>
      </c>
      <c r="G27" s="119">
        <v>-453.04</v>
      </c>
      <c r="H27" s="119">
        <v>0</v>
      </c>
      <c r="I27" s="120">
        <v>0</v>
      </c>
      <c r="J27" s="118">
        <v>0</v>
      </c>
    </row>
    <row r="28" spans="1:10" ht="21" customHeight="1" thickBot="1">
      <c r="A28" s="301" t="s">
        <v>180</v>
      </c>
      <c r="B28" s="302"/>
      <c r="C28" s="302"/>
      <c r="D28" s="302"/>
      <c r="E28" s="302"/>
      <c r="F28" s="121" t="s">
        <v>182</v>
      </c>
      <c r="G28" s="119">
        <v>0</v>
      </c>
      <c r="H28" s="119">
        <v>0</v>
      </c>
      <c r="I28" s="120">
        <v>0</v>
      </c>
      <c r="J28" s="118">
        <v>0</v>
      </c>
    </row>
    <row r="29" spans="1:10" ht="37.200000000000003" customHeight="1" thickBot="1">
      <c r="A29" s="303" t="s">
        <v>181</v>
      </c>
      <c r="B29" s="303"/>
      <c r="C29" s="303"/>
      <c r="D29" s="303"/>
      <c r="E29" s="303"/>
      <c r="F29" s="121" t="s">
        <v>182</v>
      </c>
      <c r="G29" s="119">
        <v>-453.04</v>
      </c>
      <c r="H29" s="119">
        <v>-63566.21</v>
      </c>
      <c r="I29" s="120">
        <v>0</v>
      </c>
      <c r="J29" s="118">
        <v>0</v>
      </c>
    </row>
    <row r="30" spans="1:10" ht="42.6" customHeight="1"/>
  </sheetData>
  <mergeCells count="25">
    <mergeCell ref="A1:J1"/>
    <mergeCell ref="A2:J2"/>
    <mergeCell ref="A4:J4"/>
    <mergeCell ref="A6:J6"/>
    <mergeCell ref="A16:J16"/>
    <mergeCell ref="A10:E10"/>
    <mergeCell ref="A11:E11"/>
    <mergeCell ref="A12:E12"/>
    <mergeCell ref="A13:E13"/>
    <mergeCell ref="A14:E14"/>
    <mergeCell ref="A8:E8"/>
    <mergeCell ref="A7:E7"/>
    <mergeCell ref="A28:E28"/>
    <mergeCell ref="A29:E29"/>
    <mergeCell ref="A18:E18"/>
    <mergeCell ref="A19:E19"/>
    <mergeCell ref="A20:E20"/>
    <mergeCell ref="A21:E21"/>
    <mergeCell ref="A22:E22"/>
    <mergeCell ref="A25:E25"/>
    <mergeCell ref="A17:E17"/>
    <mergeCell ref="A9:E9"/>
    <mergeCell ref="A24:J24"/>
    <mergeCell ref="A26:E26"/>
    <mergeCell ref="A27:E27"/>
  </mergeCells>
  <pageMargins left="0.7" right="0.7" top="0.75" bottom="0.75" header="0.3" footer="0.3"/>
  <pageSetup paperSize="9" scale="79" fitToHeight="0" orientation="portrait" r:id="rId1"/>
  <ignoredErrors>
    <ignoredError sqref="G7:H8 G25:H25 G17:H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A1984-C679-4260-90B2-A4827ECC1611}">
  <sheetPr>
    <pageSetUpPr fitToPage="1"/>
  </sheetPr>
  <dimension ref="A1:M95"/>
  <sheetViews>
    <sheetView workbookViewId="0">
      <selection activeCell="M10" sqref="M10"/>
    </sheetView>
  </sheetViews>
  <sheetFormatPr defaultRowHeight="14.4"/>
  <cols>
    <col min="2" max="2" width="8" bestFit="1" customWidth="1"/>
    <col min="3" max="3" width="44.6640625" customWidth="1"/>
    <col min="4" max="4" width="18.5546875" customWidth="1"/>
    <col min="5" max="5" width="16.21875" customWidth="1"/>
    <col min="6" max="6" width="15.6640625" customWidth="1"/>
    <col min="7" max="7" width="9.88671875" bestFit="1" customWidth="1"/>
    <col min="8" max="8" width="9.44140625" bestFit="1" customWidth="1"/>
    <col min="9" max="9" width="10.77734375" customWidth="1"/>
    <col min="10" max="10" width="10.109375" bestFit="1" customWidth="1"/>
    <col min="11" max="11" width="10.44140625" bestFit="1" customWidth="1"/>
    <col min="12" max="12" width="11.44140625" bestFit="1" customWidth="1"/>
    <col min="13" max="13" width="10.109375" bestFit="1" customWidth="1"/>
  </cols>
  <sheetData>
    <row r="1" spans="1:12" ht="16.2" customHeight="1" thickBot="1">
      <c r="A1" s="296" t="s">
        <v>0</v>
      </c>
      <c r="B1" s="297"/>
      <c r="C1" s="297"/>
      <c r="D1" s="297"/>
      <c r="E1" s="297"/>
      <c r="F1" s="297"/>
      <c r="G1" s="297"/>
      <c r="H1" s="298"/>
    </row>
    <row r="2" spans="1:12" ht="16.2" customHeight="1" thickBot="1">
      <c r="A2" s="296" t="s">
        <v>342</v>
      </c>
      <c r="B2" s="297"/>
      <c r="C2" s="297"/>
      <c r="D2" s="297"/>
      <c r="E2" s="297"/>
      <c r="F2" s="297"/>
      <c r="G2" s="297"/>
      <c r="H2" s="298"/>
    </row>
    <row r="3" spans="1:12" ht="16.2" thickBot="1">
      <c r="A3" s="333"/>
      <c r="B3" s="297"/>
      <c r="C3" s="297"/>
      <c r="D3" s="297"/>
      <c r="E3" s="297"/>
      <c r="F3" s="297"/>
      <c r="G3" s="297"/>
      <c r="H3" s="298"/>
    </row>
    <row r="4" spans="1:12" ht="16.2" customHeight="1" thickBot="1">
      <c r="A4" s="334" t="s">
        <v>273</v>
      </c>
      <c r="B4" s="335"/>
      <c r="C4" s="335"/>
      <c r="D4" s="335"/>
      <c r="E4" s="335"/>
      <c r="F4" s="335"/>
      <c r="G4" s="335"/>
      <c r="H4" s="336"/>
    </row>
    <row r="5" spans="1:12" ht="18" customHeight="1" thickBot="1">
      <c r="A5" s="337" t="s">
        <v>274</v>
      </c>
      <c r="B5" s="335"/>
      <c r="C5" s="335"/>
      <c r="D5" s="335"/>
      <c r="E5" s="335"/>
      <c r="F5" s="335"/>
      <c r="G5" s="335"/>
      <c r="H5" s="336"/>
    </row>
    <row r="6" spans="1:12" ht="16.2" thickBot="1">
      <c r="A6" s="338"/>
      <c r="B6" s="335"/>
      <c r="C6" s="335"/>
      <c r="D6" s="335"/>
      <c r="E6" s="335"/>
      <c r="F6" s="335"/>
      <c r="G6" s="335"/>
      <c r="H6" s="336"/>
    </row>
    <row r="7" spans="1:12" ht="16.2" customHeight="1" thickBot="1">
      <c r="A7" s="334" t="s">
        <v>149</v>
      </c>
      <c r="B7" s="335"/>
      <c r="C7" s="335"/>
      <c r="D7" s="335"/>
      <c r="E7" s="335"/>
      <c r="F7" s="335"/>
      <c r="G7" s="335"/>
      <c r="H7" s="336"/>
    </row>
    <row r="8" spans="1:12" ht="15" thickBot="1">
      <c r="A8" s="328" t="s">
        <v>80</v>
      </c>
      <c r="B8" s="328" t="s">
        <v>275</v>
      </c>
      <c r="C8" s="215">
        <v>1</v>
      </c>
      <c r="D8" s="267">
        <v>2</v>
      </c>
      <c r="E8" s="216" t="s">
        <v>150</v>
      </c>
      <c r="F8" s="216" t="s">
        <v>151</v>
      </c>
      <c r="G8" s="267">
        <v>5</v>
      </c>
      <c r="H8" s="217">
        <v>6</v>
      </c>
    </row>
    <row r="9" spans="1:12" ht="29.4" thickBot="1">
      <c r="A9" s="329"/>
      <c r="B9" s="329"/>
      <c r="C9" s="215" t="s">
        <v>276</v>
      </c>
      <c r="D9" s="216" t="s">
        <v>262</v>
      </c>
      <c r="E9" s="216" t="s">
        <v>202</v>
      </c>
      <c r="F9" s="216" t="s">
        <v>203</v>
      </c>
      <c r="G9" s="216" t="s">
        <v>348</v>
      </c>
      <c r="H9" s="217" t="s">
        <v>347</v>
      </c>
    </row>
    <row r="10" spans="1:12" ht="27" customHeight="1" thickBot="1">
      <c r="A10" s="330"/>
      <c r="B10" s="330"/>
      <c r="C10" s="222" t="s">
        <v>277</v>
      </c>
      <c r="D10" s="282">
        <f>D11+0</f>
        <v>779663.13</v>
      </c>
      <c r="E10" s="282">
        <f t="shared" ref="E10:F10" si="0">E11+0</f>
        <v>945797.67</v>
      </c>
      <c r="F10" s="282">
        <f t="shared" si="0"/>
        <v>895333.30999999994</v>
      </c>
      <c r="G10" s="281">
        <f>F10/D10*100</f>
        <v>114.83591766100314</v>
      </c>
      <c r="H10" s="281">
        <f>F10/E10*100</f>
        <v>94.664359873079391</v>
      </c>
    </row>
    <row r="11" spans="1:12" ht="20.399999999999999" customHeight="1" thickBot="1">
      <c r="A11" s="223">
        <v>6</v>
      </c>
      <c r="B11" s="331" t="s">
        <v>278</v>
      </c>
      <c r="C11" s="332"/>
      <c r="D11" s="224">
        <f>D12+D22+D25+D31+D19</f>
        <v>779663.13</v>
      </c>
      <c r="E11" s="224">
        <f>E12+E19++E22+E25+E31</f>
        <v>945797.67</v>
      </c>
      <c r="F11" s="224">
        <f>F12+F19+F22+F28+F31</f>
        <v>895333.30999999994</v>
      </c>
      <c r="G11" s="281" t="e">
        <f>#REF!/D11*100</f>
        <v>#REF!</v>
      </c>
      <c r="H11" s="281" t="e">
        <f>#REF!/F11*100</f>
        <v>#REF!</v>
      </c>
    </row>
    <row r="12" spans="1:12" ht="27" customHeight="1" thickBot="1">
      <c r="A12" s="225"/>
      <c r="B12" s="226">
        <v>63</v>
      </c>
      <c r="C12" s="227" t="s">
        <v>143</v>
      </c>
      <c r="D12" s="228">
        <f>D13+D16</f>
        <v>694131.58</v>
      </c>
      <c r="E12" s="228">
        <v>827900.17</v>
      </c>
      <c r="F12" s="285">
        <f>F13+F16</f>
        <v>777647.80999999994</v>
      </c>
      <c r="G12" s="281">
        <f t="shared" ref="G12" si="1">F12/D12*100</f>
        <v>112.03175772524281</v>
      </c>
      <c r="H12" s="281">
        <f t="shared" ref="H12" si="2">F12/E12*100</f>
        <v>93.930142567792913</v>
      </c>
      <c r="J12" s="161"/>
    </row>
    <row r="13" spans="1:12" ht="27" customHeight="1" thickBot="1">
      <c r="A13" s="229"/>
      <c r="B13" s="230" t="s">
        <v>279</v>
      </c>
      <c r="C13" s="227" t="s">
        <v>280</v>
      </c>
      <c r="D13" s="228">
        <f>D14+D15</f>
        <v>673463.35</v>
      </c>
      <c r="E13" s="231"/>
      <c r="F13" s="285">
        <f>F14+F15</f>
        <v>753279.55999999994</v>
      </c>
      <c r="G13" s="281" t="e">
        <f>#REF!/D13*100</f>
        <v>#REF!</v>
      </c>
      <c r="H13" s="281" t="e">
        <f>#REF!/F13*100</f>
        <v>#REF!</v>
      </c>
      <c r="L13" s="161"/>
    </row>
    <row r="14" spans="1:12" ht="27" customHeight="1" thickBot="1">
      <c r="A14" s="229"/>
      <c r="B14" s="232" t="s">
        <v>281</v>
      </c>
      <c r="C14" s="233" t="s">
        <v>282</v>
      </c>
      <c r="D14" s="234">
        <v>667582.61</v>
      </c>
      <c r="E14" s="235"/>
      <c r="F14" s="286">
        <v>745519.7</v>
      </c>
      <c r="G14" s="281">
        <f t="shared" ref="G14" si="3">F14/D14*100</f>
        <v>111.67452369677513</v>
      </c>
      <c r="H14" s="281" t="e">
        <f t="shared" ref="H14" si="4">F14/E14*100</f>
        <v>#DIV/0!</v>
      </c>
    </row>
    <row r="15" spans="1:12" ht="27" customHeight="1" thickBot="1">
      <c r="A15" s="229"/>
      <c r="B15" s="232" t="s">
        <v>283</v>
      </c>
      <c r="C15" s="233" t="s">
        <v>284</v>
      </c>
      <c r="D15" s="234">
        <v>5880.74</v>
      </c>
      <c r="E15" s="235"/>
      <c r="F15" s="286">
        <v>7759.86</v>
      </c>
      <c r="G15" s="281" t="e">
        <f>#REF!/D15*100</f>
        <v>#REF!</v>
      </c>
      <c r="H15" s="281" t="e">
        <f>#REF!/F15*100</f>
        <v>#REF!</v>
      </c>
      <c r="K15" s="124"/>
    </row>
    <row r="16" spans="1:12" ht="27" customHeight="1" thickBot="1">
      <c r="A16" s="229"/>
      <c r="B16" s="236" t="s">
        <v>285</v>
      </c>
      <c r="C16" s="237" t="s">
        <v>286</v>
      </c>
      <c r="D16" s="238">
        <f>SUM(D17:D18)</f>
        <v>20668.23</v>
      </c>
      <c r="E16" s="239"/>
      <c r="F16" s="287">
        <f>SUM(F17:F18)</f>
        <v>24368.25</v>
      </c>
      <c r="G16" s="281">
        <f t="shared" ref="G16" si="5">F16/D16*100</f>
        <v>117.9019683833594</v>
      </c>
      <c r="H16" s="281" t="e">
        <f t="shared" ref="H16" si="6">F16/E16*100</f>
        <v>#DIV/0!</v>
      </c>
    </row>
    <row r="17" spans="1:12" ht="26.4" customHeight="1" thickBot="1">
      <c r="A17" s="229"/>
      <c r="B17" s="232" t="s">
        <v>287</v>
      </c>
      <c r="C17" s="233" t="s">
        <v>286</v>
      </c>
      <c r="D17" s="234">
        <v>2375.44</v>
      </c>
      <c r="E17" s="235"/>
      <c r="F17" s="286">
        <v>3655.26</v>
      </c>
      <c r="G17" s="281" t="e">
        <f>#REF!/D17*100</f>
        <v>#REF!</v>
      </c>
      <c r="H17" s="281" t="e">
        <f>#REF!/F17*100</f>
        <v>#REF!</v>
      </c>
      <c r="L17" s="161"/>
    </row>
    <row r="18" spans="1:12" ht="27" customHeight="1" thickBot="1">
      <c r="A18" s="229"/>
      <c r="B18" s="232" t="s">
        <v>288</v>
      </c>
      <c r="C18" s="233" t="s">
        <v>289</v>
      </c>
      <c r="D18" s="234">
        <v>18292.79</v>
      </c>
      <c r="E18" s="235"/>
      <c r="F18" s="286">
        <v>20712.990000000002</v>
      </c>
      <c r="G18" s="281">
        <f t="shared" ref="G18" si="7">F18/D18*100</f>
        <v>113.23034922502254</v>
      </c>
      <c r="H18" s="281" t="e">
        <f t="shared" ref="H18" si="8">F18/E18*100</f>
        <v>#DIV/0!</v>
      </c>
    </row>
    <row r="19" spans="1:12" ht="28.2" customHeight="1" thickBot="1">
      <c r="A19" s="229"/>
      <c r="B19" s="240">
        <v>64</v>
      </c>
      <c r="C19" s="241" t="s">
        <v>144</v>
      </c>
      <c r="D19" s="228">
        <f>D20+0</f>
        <v>0.03</v>
      </c>
      <c r="E19" s="228">
        <v>10</v>
      </c>
      <c r="F19" s="285">
        <v>0.05</v>
      </c>
      <c r="G19" s="281" t="e">
        <f>#REF!/D19*100</f>
        <v>#REF!</v>
      </c>
      <c r="H19" s="281" t="e">
        <f>#REF!/F19*100</f>
        <v>#REF!</v>
      </c>
      <c r="K19" s="161"/>
    </row>
    <row r="20" spans="1:12" ht="27" customHeight="1" thickBot="1">
      <c r="A20" s="229"/>
      <c r="B20" s="242">
        <v>641</v>
      </c>
      <c r="C20" s="241" t="s">
        <v>290</v>
      </c>
      <c r="D20" s="228">
        <f>SUM(D21)</f>
        <v>0.03</v>
      </c>
      <c r="E20" s="231"/>
      <c r="F20" s="285">
        <v>0.05</v>
      </c>
      <c r="G20" s="281">
        <f t="shared" ref="G20" si="9">F20/D20*100</f>
        <v>166.66666666666669</v>
      </c>
      <c r="H20" s="281" t="e">
        <f t="shared" ref="H20" si="10">F20/E20*100</f>
        <v>#DIV/0!</v>
      </c>
    </row>
    <row r="21" spans="1:12" ht="27" customHeight="1" thickBot="1">
      <c r="A21" s="229"/>
      <c r="B21" s="243">
        <v>6413</v>
      </c>
      <c r="C21" s="244" t="s">
        <v>291</v>
      </c>
      <c r="D21" s="234">
        <v>0.03</v>
      </c>
      <c r="E21" s="235"/>
      <c r="F21" s="286">
        <v>0.05</v>
      </c>
      <c r="G21" s="281" t="e">
        <f>#REF!/D21*100</f>
        <v>#REF!</v>
      </c>
      <c r="H21" s="281" t="e">
        <f>#REF!/F21*100</f>
        <v>#REF!</v>
      </c>
    </row>
    <row r="22" spans="1:12" ht="27" customHeight="1" thickBot="1">
      <c r="A22" s="229"/>
      <c r="B22" s="240">
        <v>65</v>
      </c>
      <c r="C22" s="241" t="s">
        <v>292</v>
      </c>
      <c r="D22" s="228">
        <f>SUM(D23)</f>
        <v>1255.18</v>
      </c>
      <c r="E22" s="228">
        <v>3000</v>
      </c>
      <c r="F22" s="285">
        <f>F23+0</f>
        <v>2489.46</v>
      </c>
      <c r="G22" s="281">
        <f t="shared" ref="G22" si="11">F22/D22*100</f>
        <v>198.33490017368024</v>
      </c>
      <c r="H22" s="281">
        <f t="shared" ref="H22" si="12">F22/E22*100</f>
        <v>82.981999999999999</v>
      </c>
    </row>
    <row r="23" spans="1:12" ht="27" customHeight="1" thickBot="1">
      <c r="A23" s="229"/>
      <c r="B23" s="242">
        <v>652</v>
      </c>
      <c r="C23" s="241" t="s">
        <v>293</v>
      </c>
      <c r="D23" s="228">
        <f>SUM(D24)</f>
        <v>1255.18</v>
      </c>
      <c r="E23" s="231"/>
      <c r="F23" s="285">
        <f>F24+0</f>
        <v>2489.46</v>
      </c>
      <c r="G23" s="281" t="e">
        <f>#REF!/D23*100</f>
        <v>#REF!</v>
      </c>
      <c r="H23" s="281" t="e">
        <f>#REF!/F23*100</f>
        <v>#REF!</v>
      </c>
    </row>
    <row r="24" spans="1:12" ht="27" customHeight="1" thickBot="1">
      <c r="A24" s="229"/>
      <c r="B24" s="243">
        <v>6526</v>
      </c>
      <c r="C24" s="244" t="s">
        <v>294</v>
      </c>
      <c r="D24" s="234">
        <v>1255.18</v>
      </c>
      <c r="E24" s="235"/>
      <c r="F24" s="286">
        <v>2489.46</v>
      </c>
      <c r="G24" s="281">
        <f t="shared" ref="G24" si="13">F24/D24*100</f>
        <v>198.33490017368024</v>
      </c>
      <c r="H24" s="281" t="e">
        <f t="shared" ref="H24" si="14">F24/E24*100</f>
        <v>#DIV/0!</v>
      </c>
    </row>
    <row r="25" spans="1:12" ht="27" customHeight="1" thickBot="1">
      <c r="A25" s="229"/>
      <c r="B25" s="226">
        <v>66</v>
      </c>
      <c r="C25" s="227" t="s">
        <v>147</v>
      </c>
      <c r="D25" s="245">
        <f>D26+D28</f>
        <v>1950.75</v>
      </c>
      <c r="E25" s="245">
        <v>7882.89</v>
      </c>
      <c r="F25" s="288">
        <v>0</v>
      </c>
      <c r="G25" s="281" t="e">
        <f>#REF!/D25*100</f>
        <v>#REF!</v>
      </c>
      <c r="H25" s="281" t="e">
        <f>#REF!/F25*100</f>
        <v>#REF!</v>
      </c>
    </row>
    <row r="26" spans="1:12" ht="27" customHeight="1" thickBot="1">
      <c r="A26" s="229"/>
      <c r="B26" s="230" t="s">
        <v>295</v>
      </c>
      <c r="C26" s="227" t="s">
        <v>296</v>
      </c>
      <c r="D26" s="245">
        <f>SUM(D27)</f>
        <v>275.75</v>
      </c>
      <c r="E26" s="246"/>
      <c r="F26" s="288">
        <v>0</v>
      </c>
      <c r="G26" s="281">
        <f t="shared" ref="G26" si="15">F26/D26*100</f>
        <v>0</v>
      </c>
      <c r="H26" s="281" t="e">
        <f t="shared" ref="H26" si="16">F26/E26*100</f>
        <v>#DIV/0!</v>
      </c>
    </row>
    <row r="27" spans="1:12" ht="27" customHeight="1" thickBot="1">
      <c r="A27" s="229"/>
      <c r="B27" s="232" t="s">
        <v>297</v>
      </c>
      <c r="C27" s="233" t="s">
        <v>298</v>
      </c>
      <c r="D27" s="247">
        <v>275.75</v>
      </c>
      <c r="E27" s="248"/>
      <c r="F27" s="289">
        <v>0</v>
      </c>
      <c r="G27" s="281" t="e">
        <f>#REF!/D27*100</f>
        <v>#REF!</v>
      </c>
      <c r="H27" s="281" t="e">
        <f>#REF!/F27*100</f>
        <v>#REF!</v>
      </c>
    </row>
    <row r="28" spans="1:12" ht="27" customHeight="1" thickBot="1">
      <c r="A28" s="229"/>
      <c r="B28" s="242">
        <v>663</v>
      </c>
      <c r="C28" s="227" t="s">
        <v>299</v>
      </c>
      <c r="D28" s="228">
        <f>SUM(D29:D30)</f>
        <v>1675</v>
      </c>
      <c r="E28" s="231"/>
      <c r="F28" s="285">
        <f>SUM(F29:F30)</f>
        <v>9274.9500000000007</v>
      </c>
      <c r="G28" s="281">
        <f t="shared" ref="G28" si="17">F28/D28*100</f>
        <v>553.72835820895534</v>
      </c>
      <c r="H28" s="281" t="e">
        <f t="shared" ref="H28" si="18">F28/E28*100</f>
        <v>#DIV/0!</v>
      </c>
    </row>
    <row r="29" spans="1:12" ht="27" customHeight="1" thickBot="1">
      <c r="A29" s="229"/>
      <c r="B29" s="232">
        <v>6631</v>
      </c>
      <c r="C29" s="233" t="s">
        <v>233</v>
      </c>
      <c r="D29" s="234">
        <v>300</v>
      </c>
      <c r="E29" s="235"/>
      <c r="F29" s="286">
        <v>6392.06</v>
      </c>
      <c r="G29" s="281" t="e">
        <f>#REF!/D29*100</f>
        <v>#REF!</v>
      </c>
      <c r="H29" s="281" t="e">
        <f>#REF!/F29*100</f>
        <v>#REF!</v>
      </c>
    </row>
    <row r="30" spans="1:12" ht="27" customHeight="1" thickBot="1">
      <c r="A30" s="229"/>
      <c r="B30" s="232" t="s">
        <v>300</v>
      </c>
      <c r="C30" s="233" t="s">
        <v>301</v>
      </c>
      <c r="D30" s="234">
        <v>1375</v>
      </c>
      <c r="E30" s="235"/>
      <c r="F30" s="286">
        <v>2882.89</v>
      </c>
      <c r="G30" s="281">
        <f t="shared" ref="G30" si="19">F30/D30*100</f>
        <v>209.66472727272728</v>
      </c>
      <c r="H30" s="281" t="e">
        <f t="shared" ref="H30" si="20">F30/E30*100</f>
        <v>#DIV/0!</v>
      </c>
    </row>
    <row r="31" spans="1:12" ht="27" customHeight="1" thickBot="1">
      <c r="A31" s="229"/>
      <c r="B31" s="226">
        <v>67</v>
      </c>
      <c r="C31" s="227" t="s">
        <v>145</v>
      </c>
      <c r="D31" s="228">
        <f>SUM(D32)</f>
        <v>82325.590000000011</v>
      </c>
      <c r="E31" s="228">
        <v>107004.61</v>
      </c>
      <c r="F31" s="285">
        <f>F32+0</f>
        <v>105921.04</v>
      </c>
      <c r="G31" s="281" t="e">
        <f>#REF!/D31*100</f>
        <v>#REF!</v>
      </c>
      <c r="H31" s="281" t="e">
        <f>#REF!/F31*100</f>
        <v>#REF!</v>
      </c>
    </row>
    <row r="32" spans="1:12" ht="29.4" thickBot="1">
      <c r="A32" s="229"/>
      <c r="B32" s="230" t="s">
        <v>302</v>
      </c>
      <c r="C32" s="227" t="s">
        <v>303</v>
      </c>
      <c r="D32" s="228">
        <f>SUM(D33:D34)</f>
        <v>82325.590000000011</v>
      </c>
      <c r="E32" s="231"/>
      <c r="F32" s="285">
        <f>F33+F34</f>
        <v>105921.04</v>
      </c>
      <c r="G32" s="281">
        <f t="shared" ref="G32" si="21">F32/D32*100</f>
        <v>128.6611368348529</v>
      </c>
      <c r="H32" s="281" t="e">
        <f t="shared" ref="H32" si="22">F32/E32*100</f>
        <v>#DIV/0!</v>
      </c>
    </row>
    <row r="33" spans="1:13" ht="29.4" thickBot="1">
      <c r="A33" s="229"/>
      <c r="B33" s="232" t="s">
        <v>304</v>
      </c>
      <c r="C33" s="233" t="s">
        <v>305</v>
      </c>
      <c r="D33" s="234">
        <v>82197.600000000006</v>
      </c>
      <c r="E33" s="235"/>
      <c r="F33" s="286">
        <v>96195.48</v>
      </c>
      <c r="G33" s="281" t="e">
        <f>#REF!/D33*100</f>
        <v>#REF!</v>
      </c>
      <c r="H33" s="281" t="e">
        <f>#REF!/F33*100</f>
        <v>#REF!</v>
      </c>
    </row>
    <row r="34" spans="1:13" ht="29.4" thickBot="1">
      <c r="A34" s="229"/>
      <c r="B34" s="232" t="s">
        <v>306</v>
      </c>
      <c r="C34" s="233" t="s">
        <v>307</v>
      </c>
      <c r="D34" s="234">
        <v>127.99</v>
      </c>
      <c r="E34" s="235"/>
      <c r="F34" s="286">
        <v>9725.56</v>
      </c>
      <c r="G34" s="281">
        <f t="shared" ref="G34" si="23">F34/D34*100</f>
        <v>7598.6873974529262</v>
      </c>
      <c r="H34" s="281" t="e">
        <f t="shared" ref="H34" si="24">F34/E34*100</f>
        <v>#DIV/0!</v>
      </c>
      <c r="I34" s="268"/>
    </row>
    <row r="35" spans="1:13">
      <c r="A35" s="342"/>
      <c r="B35" s="343"/>
      <c r="C35" s="343"/>
      <c r="D35" s="343"/>
      <c r="E35" s="343"/>
      <c r="F35" s="343"/>
      <c r="G35" s="343"/>
      <c r="H35" s="343"/>
      <c r="I35" s="344"/>
    </row>
    <row r="36" spans="1:13" ht="15" thickBot="1">
      <c r="A36" s="345"/>
      <c r="B36" s="346"/>
      <c r="C36" s="346"/>
      <c r="D36" s="346"/>
      <c r="E36" s="346"/>
      <c r="F36" s="346"/>
      <c r="G36" s="346"/>
      <c r="H36" s="346"/>
      <c r="I36" s="344"/>
    </row>
    <row r="37" spans="1:13" ht="24.6" customHeight="1" thickBot="1">
      <c r="A37" s="347" t="s">
        <v>154</v>
      </c>
      <c r="B37" s="348"/>
      <c r="C37" s="348"/>
      <c r="D37" s="348"/>
      <c r="E37" s="348"/>
      <c r="F37" s="348"/>
      <c r="G37" s="348"/>
      <c r="H37" s="349"/>
      <c r="I37" s="268"/>
    </row>
    <row r="38" spans="1:13" ht="40.200000000000003" thickBot="1">
      <c r="A38" s="328" t="s">
        <v>80</v>
      </c>
      <c r="B38" s="328" t="s">
        <v>308</v>
      </c>
      <c r="C38" s="215" t="s">
        <v>276</v>
      </c>
      <c r="D38" s="1" t="s">
        <v>262</v>
      </c>
      <c r="E38" s="1" t="s">
        <v>202</v>
      </c>
      <c r="F38" s="1" t="s">
        <v>203</v>
      </c>
      <c r="G38" s="214" t="s">
        <v>348</v>
      </c>
      <c r="H38" s="214" t="s">
        <v>347</v>
      </c>
    </row>
    <row r="39" spans="1:13" ht="15" thickBot="1">
      <c r="A39" s="329"/>
      <c r="B39" s="329"/>
      <c r="C39" s="218">
        <v>1</v>
      </c>
      <c r="D39" s="219">
        <v>2</v>
      </c>
      <c r="E39" s="220">
        <v>3</v>
      </c>
      <c r="F39" s="220">
        <v>4</v>
      </c>
      <c r="G39" s="219">
        <v>5</v>
      </c>
      <c r="H39" s="221">
        <v>6</v>
      </c>
    </row>
    <row r="40" spans="1:13" ht="16.2" thickBot="1">
      <c r="A40" s="330"/>
      <c r="B40" s="330"/>
      <c r="C40" s="222" t="s">
        <v>309</v>
      </c>
      <c r="D40" s="269">
        <f>D41+D84</f>
        <v>776508.90000000014</v>
      </c>
      <c r="E40" s="269">
        <f>E41+E84</f>
        <v>946250.71000000008</v>
      </c>
      <c r="F40" s="269">
        <f>F41+F84</f>
        <v>958899.52</v>
      </c>
      <c r="G40" s="281">
        <f>F40/D40*100</f>
        <v>123.48854211458489</v>
      </c>
      <c r="H40" s="281">
        <f>F40/E40*100</f>
        <v>101.33672924800234</v>
      </c>
    </row>
    <row r="41" spans="1:13" ht="16.2" thickBot="1">
      <c r="A41" s="250">
        <v>3</v>
      </c>
      <c r="B41" s="339" t="s">
        <v>16</v>
      </c>
      <c r="C41" s="340"/>
      <c r="D41" s="224">
        <f>D42+D51+D77+D81</f>
        <v>769144.34000000008</v>
      </c>
      <c r="E41" s="224">
        <f>E42+E51+E81+E77</f>
        <v>926325.15</v>
      </c>
      <c r="F41" s="224">
        <f>SUM(F42+F51+F77+F81)</f>
        <v>938440.42</v>
      </c>
      <c r="G41" s="281">
        <f t="shared" ref="G41:G90" si="25">F41/D41*100</f>
        <v>122.0109635078378</v>
      </c>
      <c r="H41" s="281">
        <f t="shared" ref="H41:H90" si="26">F41/E41*100</f>
        <v>101.30788524958004</v>
      </c>
      <c r="L41" s="161"/>
    </row>
    <row r="42" spans="1:13" ht="16.2" thickBot="1">
      <c r="A42" s="225"/>
      <c r="B42" s="226">
        <v>31</v>
      </c>
      <c r="C42" s="251" t="s">
        <v>20</v>
      </c>
      <c r="D42" s="249">
        <f>D43+D47+D49</f>
        <v>663747.6100000001</v>
      </c>
      <c r="E42" s="249">
        <v>795285.04</v>
      </c>
      <c r="F42" s="249">
        <f>F43+F47+F49</f>
        <v>817409.15</v>
      </c>
      <c r="G42" s="281">
        <f t="shared" si="25"/>
        <v>123.15059786053315</v>
      </c>
      <c r="H42" s="281">
        <f t="shared" si="26"/>
        <v>102.78190948996098</v>
      </c>
    </row>
    <row r="43" spans="1:13" ht="16.2" thickBot="1">
      <c r="A43" s="225"/>
      <c r="B43" s="230">
        <v>311</v>
      </c>
      <c r="C43" s="225" t="s">
        <v>215</v>
      </c>
      <c r="D43" s="249">
        <f>D44+0</f>
        <v>548066.05000000005</v>
      </c>
      <c r="E43" s="269"/>
      <c r="F43" s="256">
        <f>SUM(F44:F46)</f>
        <v>675274.38</v>
      </c>
      <c r="G43" s="281">
        <f t="shared" si="25"/>
        <v>123.21040137406796</v>
      </c>
      <c r="H43" s="281" t="e">
        <f t="shared" si="26"/>
        <v>#DIV/0!</v>
      </c>
    </row>
    <row r="44" spans="1:13" ht="16.2" thickBot="1">
      <c r="A44" s="225"/>
      <c r="B44" s="232">
        <v>3111</v>
      </c>
      <c r="C44" s="229" t="s">
        <v>216</v>
      </c>
      <c r="D44" s="270">
        <v>548066.05000000005</v>
      </c>
      <c r="E44" s="271"/>
      <c r="F44" s="272">
        <v>664478.26</v>
      </c>
      <c r="G44" s="281">
        <f t="shared" si="25"/>
        <v>121.24054390889565</v>
      </c>
      <c r="H44" s="281" t="e">
        <f t="shared" si="26"/>
        <v>#DIV/0!</v>
      </c>
      <c r="K44" s="279"/>
    </row>
    <row r="45" spans="1:13" ht="16.2" thickBot="1">
      <c r="A45" s="225"/>
      <c r="B45" s="232" t="s">
        <v>310</v>
      </c>
      <c r="C45" s="229" t="s">
        <v>217</v>
      </c>
      <c r="D45" s="270">
        <v>0</v>
      </c>
      <c r="E45" s="271"/>
      <c r="F45" s="272">
        <f>'POSEBNI DIO '!D264+0</f>
        <v>7953.28</v>
      </c>
      <c r="G45" s="281" t="e">
        <f t="shared" si="25"/>
        <v>#DIV/0!</v>
      </c>
      <c r="H45" s="281" t="e">
        <f t="shared" si="26"/>
        <v>#DIV/0!</v>
      </c>
      <c r="M45" s="279"/>
    </row>
    <row r="46" spans="1:13" ht="16.2" thickBot="1">
      <c r="A46" s="225"/>
      <c r="B46" s="232" t="s">
        <v>311</v>
      </c>
      <c r="C46" s="229" t="s">
        <v>218</v>
      </c>
      <c r="D46" s="270">
        <v>0</v>
      </c>
      <c r="E46" s="271"/>
      <c r="F46" s="272">
        <f>'POSEBNI DIO '!D265+0</f>
        <v>2842.84</v>
      </c>
      <c r="G46" s="281" t="e">
        <f t="shared" si="25"/>
        <v>#DIV/0!</v>
      </c>
      <c r="H46" s="281" t="e">
        <f t="shared" si="26"/>
        <v>#DIV/0!</v>
      </c>
      <c r="K46" s="279"/>
    </row>
    <row r="47" spans="1:13" ht="16.2" thickBot="1">
      <c r="A47" s="225"/>
      <c r="B47" s="236" t="s">
        <v>312</v>
      </c>
      <c r="C47" s="252" t="s">
        <v>313</v>
      </c>
      <c r="D47" s="249">
        <f>D48</f>
        <v>25018.63</v>
      </c>
      <c r="E47" s="271"/>
      <c r="F47" s="280">
        <f>F48+0</f>
        <v>31802.27</v>
      </c>
      <c r="G47" s="281">
        <f t="shared" si="25"/>
        <v>127.11435438311369</v>
      </c>
      <c r="H47" s="281" t="e">
        <f t="shared" si="26"/>
        <v>#DIV/0!</v>
      </c>
      <c r="K47" s="161"/>
    </row>
    <row r="48" spans="1:13" ht="16.2" thickBot="1">
      <c r="A48" s="225"/>
      <c r="B48" s="232" t="s">
        <v>314</v>
      </c>
      <c r="C48" s="229" t="s">
        <v>313</v>
      </c>
      <c r="D48" s="270">
        <v>25018.63</v>
      </c>
      <c r="E48" s="271"/>
      <c r="F48" s="272">
        <f>'POSEBNI DIO '!D59+'POSEBNI DIO '!D84+'POSEBNI DIO '!D207+'POSEBNI DIO '!D228+'POSEBNI DIO '!D267</f>
        <v>31802.27</v>
      </c>
      <c r="G48" s="281">
        <f t="shared" si="25"/>
        <v>127.11435438311369</v>
      </c>
      <c r="H48" s="281" t="e">
        <f t="shared" si="26"/>
        <v>#DIV/0!</v>
      </c>
    </row>
    <row r="49" spans="1:11" ht="16.2" thickBot="1">
      <c r="A49" s="225"/>
      <c r="B49" s="230">
        <v>313</v>
      </c>
      <c r="C49" s="225" t="s">
        <v>220</v>
      </c>
      <c r="D49" s="249">
        <f>SUM(D50:D50)</f>
        <v>90662.93</v>
      </c>
      <c r="E49" s="271"/>
      <c r="F49" s="280">
        <f>F50+0</f>
        <v>110332.5</v>
      </c>
      <c r="G49" s="281">
        <f t="shared" si="25"/>
        <v>121.69527280885364</v>
      </c>
      <c r="H49" s="281" t="e">
        <f t="shared" si="26"/>
        <v>#DIV/0!</v>
      </c>
    </row>
    <row r="50" spans="1:11" ht="16.2" thickBot="1">
      <c r="A50" s="225"/>
      <c r="B50" s="232">
        <v>3132</v>
      </c>
      <c r="C50" s="229" t="s">
        <v>315</v>
      </c>
      <c r="D50" s="270">
        <v>90662.93</v>
      </c>
      <c r="E50" s="271"/>
      <c r="F50" s="272">
        <v>110332.5</v>
      </c>
      <c r="G50" s="281">
        <f t="shared" si="25"/>
        <v>121.69527280885364</v>
      </c>
      <c r="H50" s="281" t="e">
        <f t="shared" si="26"/>
        <v>#DIV/0!</v>
      </c>
    </row>
    <row r="51" spans="1:11" ht="16.2" thickBot="1">
      <c r="A51" s="225"/>
      <c r="B51" s="226">
        <v>32</v>
      </c>
      <c r="C51" s="251" t="s">
        <v>17</v>
      </c>
      <c r="D51" s="249">
        <f>SUM(D52+D57+D64+D72)</f>
        <v>104724.34999999998</v>
      </c>
      <c r="E51" s="249">
        <v>130342.61</v>
      </c>
      <c r="F51" s="256">
        <f>SUM(F52+F57+F64+F72)</f>
        <v>120331.42</v>
      </c>
      <c r="G51" s="281">
        <f t="shared" si="25"/>
        <v>114.90300011410912</v>
      </c>
      <c r="H51" s="281">
        <f t="shared" si="26"/>
        <v>92.319326734365674</v>
      </c>
    </row>
    <row r="52" spans="1:11" ht="16.2" thickBot="1">
      <c r="A52" s="225"/>
      <c r="B52" s="230">
        <v>321</v>
      </c>
      <c r="C52" s="225" t="s">
        <v>222</v>
      </c>
      <c r="D52" s="249">
        <f>SUM(D53:D56)</f>
        <v>15868.08</v>
      </c>
      <c r="E52" s="269"/>
      <c r="F52" s="256">
        <f>F53+F54+F55+F56</f>
        <v>20848.77</v>
      </c>
      <c r="G52" s="281">
        <f t="shared" si="25"/>
        <v>131.38810744589136</v>
      </c>
      <c r="H52" s="281" t="e">
        <f t="shared" si="26"/>
        <v>#DIV/0!</v>
      </c>
    </row>
    <row r="53" spans="1:11" ht="16.2" thickBot="1">
      <c r="A53" s="225"/>
      <c r="B53" s="232" t="s">
        <v>316</v>
      </c>
      <c r="C53" s="229" t="s">
        <v>223</v>
      </c>
      <c r="D53" s="270">
        <v>2451.42</v>
      </c>
      <c r="E53" s="271"/>
      <c r="F53" s="272">
        <f>'POSEBNI DIO '!D64+'POSEBNI DIO '!D70+'POSEBNI DIO '!D147+'POSEBNI DIO '!D272</f>
        <v>2499.6400000000003</v>
      </c>
      <c r="G53" s="281">
        <f t="shared" si="25"/>
        <v>101.9670231947198</v>
      </c>
      <c r="H53" s="281" t="e">
        <f t="shared" si="26"/>
        <v>#DIV/0!</v>
      </c>
    </row>
    <row r="54" spans="1:11" ht="19.2" customHeight="1" thickBot="1">
      <c r="A54" s="225"/>
      <c r="B54" s="232" t="s">
        <v>317</v>
      </c>
      <c r="C54" s="253" t="s">
        <v>249</v>
      </c>
      <c r="D54" s="270">
        <v>12047.98</v>
      </c>
      <c r="E54" s="271"/>
      <c r="F54" s="272">
        <v>15237.63</v>
      </c>
      <c r="G54" s="281">
        <f t="shared" si="25"/>
        <v>126.47456254077447</v>
      </c>
      <c r="H54" s="281" t="e">
        <f t="shared" si="26"/>
        <v>#DIV/0!</v>
      </c>
      <c r="K54" s="161"/>
    </row>
    <row r="55" spans="1:11" ht="16.2" thickBot="1">
      <c r="A55" s="225"/>
      <c r="B55" s="232" t="s">
        <v>318</v>
      </c>
      <c r="C55" s="253" t="s">
        <v>241</v>
      </c>
      <c r="D55" s="270">
        <v>975.48</v>
      </c>
      <c r="E55" s="271"/>
      <c r="F55" s="272">
        <v>735</v>
      </c>
      <c r="G55" s="281">
        <f t="shared" si="25"/>
        <v>75.347521220322307</v>
      </c>
      <c r="H55" s="281" t="e">
        <f t="shared" si="26"/>
        <v>#DIV/0!</v>
      </c>
    </row>
    <row r="56" spans="1:11" ht="16.2" thickBot="1">
      <c r="A56" s="225"/>
      <c r="B56" s="232" t="s">
        <v>319</v>
      </c>
      <c r="C56" s="253" t="s">
        <v>225</v>
      </c>
      <c r="D56" s="270">
        <v>393.2</v>
      </c>
      <c r="E56" s="271"/>
      <c r="F56" s="272">
        <v>2376.5</v>
      </c>
      <c r="G56" s="281">
        <f t="shared" si="25"/>
        <v>604.39979654120043</v>
      </c>
      <c r="H56" s="281" t="e">
        <f t="shared" si="26"/>
        <v>#DIV/0!</v>
      </c>
    </row>
    <row r="57" spans="1:11" ht="16.2" thickBot="1">
      <c r="A57" s="225"/>
      <c r="B57" s="230">
        <v>322</v>
      </c>
      <c r="C57" s="225" t="s">
        <v>213</v>
      </c>
      <c r="D57" s="224">
        <f>SUM(D58:D63)</f>
        <v>33811.840000000004</v>
      </c>
      <c r="E57" s="273"/>
      <c r="F57" s="274">
        <f>SUM(F58:F63)</f>
        <v>37136.86</v>
      </c>
      <c r="G57" s="281">
        <f t="shared" si="25"/>
        <v>109.83389250629365</v>
      </c>
      <c r="H57" s="281" t="e">
        <f t="shared" si="26"/>
        <v>#DIV/0!</v>
      </c>
    </row>
    <row r="58" spans="1:11" ht="16.2" thickBot="1">
      <c r="A58" s="225"/>
      <c r="B58" s="232" t="s">
        <v>320</v>
      </c>
      <c r="C58" s="229" t="s">
        <v>226</v>
      </c>
      <c r="D58" s="275">
        <v>5279.37</v>
      </c>
      <c r="E58" s="276"/>
      <c r="F58" s="277">
        <v>9465.75</v>
      </c>
      <c r="G58" s="281">
        <f t="shared" si="25"/>
        <v>179.29696156927815</v>
      </c>
      <c r="H58" s="281" t="e">
        <f t="shared" si="26"/>
        <v>#DIV/0!</v>
      </c>
    </row>
    <row r="59" spans="1:11" ht="16.2" thickBot="1">
      <c r="A59" s="225"/>
      <c r="B59" s="232" t="s">
        <v>321</v>
      </c>
      <c r="C59" s="229" t="s">
        <v>214</v>
      </c>
      <c r="D59" s="275">
        <v>23050.68</v>
      </c>
      <c r="E59" s="276"/>
      <c r="F59" s="277">
        <v>24981.79</v>
      </c>
      <c r="G59" s="281">
        <f t="shared" si="25"/>
        <v>108.3776704201351</v>
      </c>
      <c r="H59" s="281" t="e">
        <f t="shared" si="26"/>
        <v>#DIV/0!</v>
      </c>
    </row>
    <row r="60" spans="1:11" ht="16.2" thickBot="1">
      <c r="A60" s="225"/>
      <c r="B60" s="232" t="s">
        <v>322</v>
      </c>
      <c r="C60" s="229" t="s">
        <v>242</v>
      </c>
      <c r="D60" s="275">
        <v>2172.0700000000002</v>
      </c>
      <c r="E60" s="276"/>
      <c r="F60" s="277">
        <v>40</v>
      </c>
      <c r="G60" s="281">
        <f t="shared" si="25"/>
        <v>1.8415612756494955</v>
      </c>
      <c r="H60" s="281" t="e">
        <f t="shared" si="26"/>
        <v>#DIV/0!</v>
      </c>
    </row>
    <row r="61" spans="1:11" ht="16.8" customHeight="1" thickBot="1">
      <c r="A61" s="225"/>
      <c r="B61" s="232" t="s">
        <v>323</v>
      </c>
      <c r="C61" s="253" t="s">
        <v>227</v>
      </c>
      <c r="D61" s="275">
        <v>1345.31</v>
      </c>
      <c r="E61" s="276"/>
      <c r="F61" s="277">
        <v>2303.38</v>
      </c>
      <c r="G61" s="281">
        <f t="shared" si="25"/>
        <v>171.21555626584208</v>
      </c>
      <c r="H61" s="281" t="e">
        <f t="shared" si="26"/>
        <v>#DIV/0!</v>
      </c>
    </row>
    <row r="62" spans="1:11" ht="16.2" thickBot="1">
      <c r="A62" s="225"/>
      <c r="B62" s="232" t="s">
        <v>324</v>
      </c>
      <c r="C62" s="253" t="s">
        <v>243</v>
      </c>
      <c r="D62" s="275">
        <v>1886.93</v>
      </c>
      <c r="E62" s="276"/>
      <c r="F62" s="277">
        <v>176.25</v>
      </c>
      <c r="G62" s="281">
        <f t="shared" si="25"/>
        <v>9.3405690725146133</v>
      </c>
      <c r="H62" s="281" t="e">
        <f t="shared" si="26"/>
        <v>#DIV/0!</v>
      </c>
    </row>
    <row r="63" spans="1:11" ht="16.2" thickBot="1">
      <c r="A63" s="225"/>
      <c r="B63" s="232" t="s">
        <v>325</v>
      </c>
      <c r="C63" s="253" t="s">
        <v>244</v>
      </c>
      <c r="D63" s="275">
        <v>77.48</v>
      </c>
      <c r="E63" s="276"/>
      <c r="F63" s="277">
        <v>169.69</v>
      </c>
      <c r="G63" s="281">
        <f t="shared" si="25"/>
        <v>219.01135776974701</v>
      </c>
      <c r="H63" s="281" t="e">
        <f t="shared" si="26"/>
        <v>#DIV/0!</v>
      </c>
    </row>
    <row r="64" spans="1:11" ht="16.2" thickBot="1">
      <c r="A64" s="225"/>
      <c r="B64" s="242">
        <v>323</v>
      </c>
      <c r="C64" s="226" t="s">
        <v>210</v>
      </c>
      <c r="D64" s="249">
        <f>SUM(D65:D71)</f>
        <v>49875.499999999985</v>
      </c>
      <c r="E64" s="269"/>
      <c r="F64" s="256">
        <f>SUM(F65:F71)</f>
        <v>56073.59</v>
      </c>
      <c r="G64" s="281">
        <f t="shared" si="25"/>
        <v>112.42712353760867</v>
      </c>
      <c r="H64" s="281" t="e">
        <f t="shared" si="26"/>
        <v>#DIV/0!</v>
      </c>
    </row>
    <row r="65" spans="1:8" ht="16.2" thickBot="1">
      <c r="A65" s="225"/>
      <c r="B65" s="243" t="s">
        <v>326</v>
      </c>
      <c r="C65" s="254" t="s">
        <v>228</v>
      </c>
      <c r="D65" s="270">
        <v>36113.839999999997</v>
      </c>
      <c r="E65" s="271"/>
      <c r="F65" s="272">
        <v>36817.56</v>
      </c>
      <c r="G65" s="281">
        <f t="shared" si="25"/>
        <v>101.94861582152438</v>
      </c>
      <c r="H65" s="281" t="e">
        <f t="shared" si="26"/>
        <v>#DIV/0!</v>
      </c>
    </row>
    <row r="66" spans="1:8" ht="16.2" thickBot="1">
      <c r="A66" s="225"/>
      <c r="B66" s="243" t="s">
        <v>327</v>
      </c>
      <c r="C66" s="254" t="s">
        <v>232</v>
      </c>
      <c r="D66" s="270">
        <v>1888.24</v>
      </c>
      <c r="E66" s="271"/>
      <c r="F66" s="272">
        <v>2778.67</v>
      </c>
      <c r="G66" s="281">
        <f t="shared" si="25"/>
        <v>147.15661144769734</v>
      </c>
      <c r="H66" s="281" t="e">
        <f t="shared" si="26"/>
        <v>#DIV/0!</v>
      </c>
    </row>
    <row r="67" spans="1:8" ht="16.2" thickBot="1">
      <c r="A67" s="225"/>
      <c r="B67" s="243" t="s">
        <v>328</v>
      </c>
      <c r="C67" s="254" t="s">
        <v>236</v>
      </c>
      <c r="D67" s="270">
        <v>2568.11</v>
      </c>
      <c r="E67" s="271"/>
      <c r="F67" s="272">
        <v>2968.21</v>
      </c>
      <c r="G67" s="281">
        <f t="shared" si="25"/>
        <v>115.57955072017943</v>
      </c>
      <c r="H67" s="281" t="e">
        <f t="shared" si="26"/>
        <v>#DIV/0!</v>
      </c>
    </row>
    <row r="68" spans="1:8" ht="16.2" thickBot="1">
      <c r="A68" s="225"/>
      <c r="B68" s="243">
        <v>3236</v>
      </c>
      <c r="C68" s="254" t="s">
        <v>235</v>
      </c>
      <c r="D68" s="270">
        <v>337.2</v>
      </c>
      <c r="E68" s="271"/>
      <c r="F68" s="272">
        <v>1793.2</v>
      </c>
      <c r="G68" s="281">
        <f t="shared" si="25"/>
        <v>531.79122182680908</v>
      </c>
      <c r="H68" s="281" t="e">
        <f t="shared" si="26"/>
        <v>#DIV/0!</v>
      </c>
    </row>
    <row r="69" spans="1:8" ht="16.2" thickBot="1">
      <c r="A69" s="225"/>
      <c r="B69" s="243">
        <v>3237</v>
      </c>
      <c r="C69" s="254" t="s">
        <v>229</v>
      </c>
      <c r="D69" s="270">
        <v>5527.52</v>
      </c>
      <c r="E69" s="271"/>
      <c r="F69" s="272">
        <v>8386.7000000000007</v>
      </c>
      <c r="G69" s="281">
        <f t="shared" si="25"/>
        <v>151.72627145627695</v>
      </c>
      <c r="H69" s="281" t="e">
        <f t="shared" si="26"/>
        <v>#DIV/0!</v>
      </c>
    </row>
    <row r="70" spans="1:8" ht="16.2" thickBot="1">
      <c r="A70" s="225"/>
      <c r="B70" s="243" t="s">
        <v>329</v>
      </c>
      <c r="C70" s="254" t="s">
        <v>245</v>
      </c>
      <c r="D70" s="270">
        <v>3172.46</v>
      </c>
      <c r="E70" s="271"/>
      <c r="F70" s="272">
        <v>2769.27</v>
      </c>
      <c r="G70" s="281">
        <f t="shared" si="25"/>
        <v>87.290935110292949</v>
      </c>
      <c r="H70" s="281" t="e">
        <f t="shared" si="26"/>
        <v>#DIV/0!</v>
      </c>
    </row>
    <row r="71" spans="1:8" ht="16.2" thickBot="1">
      <c r="A71" s="225"/>
      <c r="B71" s="243" t="s">
        <v>330</v>
      </c>
      <c r="C71" s="254" t="s">
        <v>211</v>
      </c>
      <c r="D71" s="270">
        <v>268.13</v>
      </c>
      <c r="E71" s="271"/>
      <c r="F71" s="272">
        <v>559.98</v>
      </c>
      <c r="G71" s="281">
        <f t="shared" si="25"/>
        <v>208.84645507776079</v>
      </c>
      <c r="H71" s="281" t="e">
        <f t="shared" si="26"/>
        <v>#DIV/0!</v>
      </c>
    </row>
    <row r="72" spans="1:8" ht="16.2" thickBot="1">
      <c r="A72" s="225"/>
      <c r="B72" s="242">
        <v>329</v>
      </c>
      <c r="C72" s="226" t="s">
        <v>230</v>
      </c>
      <c r="D72" s="249">
        <f>SUM(D73:D76)</f>
        <v>5168.93</v>
      </c>
      <c r="E72" s="269"/>
      <c r="F72" s="256">
        <f>SUM(F73:F76)</f>
        <v>6272.2</v>
      </c>
      <c r="G72" s="281">
        <f t="shared" si="25"/>
        <v>121.34426273909686</v>
      </c>
      <c r="H72" s="281" t="e">
        <f t="shared" si="26"/>
        <v>#DIV/0!</v>
      </c>
    </row>
    <row r="73" spans="1:8" ht="16.2" thickBot="1">
      <c r="A73" s="225"/>
      <c r="B73" s="243" t="s">
        <v>331</v>
      </c>
      <c r="C73" s="254" t="s">
        <v>211</v>
      </c>
      <c r="D73" s="270">
        <v>889.3</v>
      </c>
      <c r="E73" s="271"/>
      <c r="F73" s="272">
        <v>0</v>
      </c>
      <c r="G73" s="281">
        <f t="shared" si="25"/>
        <v>0</v>
      </c>
      <c r="H73" s="281" t="e">
        <f t="shared" si="26"/>
        <v>#DIV/0!</v>
      </c>
    </row>
    <row r="74" spans="1:8" ht="16.2" thickBot="1">
      <c r="A74" s="225"/>
      <c r="B74" s="243">
        <v>3294</v>
      </c>
      <c r="C74" s="254" t="s">
        <v>332</v>
      </c>
      <c r="D74" s="270">
        <v>188.09</v>
      </c>
      <c r="E74" s="271"/>
      <c r="F74" s="272">
        <v>220</v>
      </c>
      <c r="G74" s="281">
        <f t="shared" si="25"/>
        <v>116.9652825774895</v>
      </c>
      <c r="H74" s="281" t="e">
        <f t="shared" si="26"/>
        <v>#DIV/0!</v>
      </c>
    </row>
    <row r="75" spans="1:8" ht="16.2" thickBot="1">
      <c r="A75" s="225"/>
      <c r="B75" s="243">
        <v>3295</v>
      </c>
      <c r="C75" s="254" t="s">
        <v>231</v>
      </c>
      <c r="D75" s="270">
        <v>1988</v>
      </c>
      <c r="E75" s="271"/>
      <c r="F75" s="272">
        <v>2496</v>
      </c>
      <c r="G75" s="281">
        <f t="shared" si="25"/>
        <v>125.55331991951711</v>
      </c>
      <c r="H75" s="281" t="e">
        <f t="shared" si="26"/>
        <v>#DIV/0!</v>
      </c>
    </row>
    <row r="76" spans="1:8" ht="16.2" thickBot="1">
      <c r="A76" s="225"/>
      <c r="B76" s="243" t="s">
        <v>333</v>
      </c>
      <c r="C76" s="254" t="s">
        <v>230</v>
      </c>
      <c r="D76" s="270">
        <v>2103.54</v>
      </c>
      <c r="E76" s="271"/>
      <c r="F76" s="272">
        <v>3556.2</v>
      </c>
      <c r="G76" s="281">
        <f t="shared" si="25"/>
        <v>169.05787386976237</v>
      </c>
      <c r="H76" s="281" t="e">
        <f t="shared" si="26"/>
        <v>#DIV/0!</v>
      </c>
    </row>
    <row r="77" spans="1:8" ht="16.2" thickBot="1">
      <c r="A77" s="225"/>
      <c r="B77" s="226">
        <v>34</v>
      </c>
      <c r="C77" s="251" t="s">
        <v>35</v>
      </c>
      <c r="D77" s="249">
        <f>SUM(D78+0)</f>
        <v>438.40000000000003</v>
      </c>
      <c r="E77" s="249">
        <v>468</v>
      </c>
      <c r="F77" s="256">
        <f>F78+0</f>
        <v>470.35</v>
      </c>
      <c r="G77" s="281">
        <f t="shared" si="25"/>
        <v>107.28786496350364</v>
      </c>
      <c r="H77" s="281">
        <f t="shared" si="26"/>
        <v>100.50213675213675</v>
      </c>
    </row>
    <row r="78" spans="1:8" ht="16.2" thickBot="1">
      <c r="A78" s="225"/>
      <c r="B78" s="242">
        <v>343</v>
      </c>
      <c r="C78" s="226" t="s">
        <v>239</v>
      </c>
      <c r="D78" s="249">
        <f>SUM(D79:D80)</f>
        <v>438.40000000000003</v>
      </c>
      <c r="E78" s="269"/>
      <c r="F78" s="256">
        <f>SUM(F79:F80)</f>
        <v>470.35</v>
      </c>
      <c r="G78" s="281">
        <f t="shared" si="25"/>
        <v>107.28786496350364</v>
      </c>
      <c r="H78" s="281" t="e">
        <f t="shared" si="26"/>
        <v>#DIV/0!</v>
      </c>
    </row>
    <row r="79" spans="1:8" ht="16.2" thickBot="1">
      <c r="A79" s="225"/>
      <c r="B79" s="243" t="s">
        <v>334</v>
      </c>
      <c r="C79" s="254" t="s">
        <v>240</v>
      </c>
      <c r="D79" s="270">
        <v>437.48</v>
      </c>
      <c r="E79" s="271"/>
      <c r="F79" s="272">
        <v>470.35</v>
      </c>
      <c r="G79" s="281">
        <f t="shared" si="25"/>
        <v>107.51348633080369</v>
      </c>
      <c r="H79" s="281" t="e">
        <f t="shared" si="26"/>
        <v>#DIV/0!</v>
      </c>
    </row>
    <row r="80" spans="1:8" ht="16.2" thickBot="1">
      <c r="A80" s="225"/>
      <c r="B80" s="243">
        <v>3433</v>
      </c>
      <c r="C80" s="254" t="s">
        <v>335</v>
      </c>
      <c r="D80" s="270">
        <v>0.92</v>
      </c>
      <c r="E80" s="271"/>
      <c r="F80" s="272">
        <v>0</v>
      </c>
      <c r="G80" s="281">
        <f t="shared" si="25"/>
        <v>0</v>
      </c>
      <c r="H80" s="281" t="e">
        <f t="shared" si="26"/>
        <v>#DIV/0!</v>
      </c>
    </row>
    <row r="81" spans="1:8" ht="16.2" thickBot="1">
      <c r="A81" s="225"/>
      <c r="B81" s="226" t="s">
        <v>336</v>
      </c>
      <c r="C81" s="251" t="s">
        <v>66</v>
      </c>
      <c r="D81" s="249">
        <f>D82</f>
        <v>233.98</v>
      </c>
      <c r="E81" s="249">
        <v>229.5</v>
      </c>
      <c r="F81" s="256">
        <f>F82+0</f>
        <v>229.5</v>
      </c>
      <c r="G81" s="281">
        <f t="shared" si="25"/>
        <v>98.085306436447567</v>
      </c>
      <c r="H81" s="281">
        <f t="shared" si="26"/>
        <v>100</v>
      </c>
    </row>
    <row r="82" spans="1:8" ht="16.2" thickBot="1">
      <c r="A82" s="225"/>
      <c r="B82" s="242">
        <v>381</v>
      </c>
      <c r="C82" s="226" t="s">
        <v>233</v>
      </c>
      <c r="D82" s="249">
        <f>D83</f>
        <v>233.98</v>
      </c>
      <c r="E82" s="269"/>
      <c r="F82" s="256">
        <f>SUM(F83+0)</f>
        <v>229.5</v>
      </c>
      <c r="G82" s="281">
        <f t="shared" si="25"/>
        <v>98.085306436447567</v>
      </c>
      <c r="H82" s="281" t="e">
        <f t="shared" si="26"/>
        <v>#DIV/0!</v>
      </c>
    </row>
    <row r="83" spans="1:8" ht="16.2" thickBot="1">
      <c r="A83" s="225"/>
      <c r="B83" s="243">
        <v>3812</v>
      </c>
      <c r="C83" s="254" t="s">
        <v>234</v>
      </c>
      <c r="D83" s="270">
        <v>233.98</v>
      </c>
      <c r="E83" s="271"/>
      <c r="F83" s="272">
        <v>229.5</v>
      </c>
      <c r="G83" s="281">
        <f t="shared" si="25"/>
        <v>98.085306436447567</v>
      </c>
      <c r="H83" s="281" t="e">
        <f t="shared" si="26"/>
        <v>#DIV/0!</v>
      </c>
    </row>
    <row r="84" spans="1:8" ht="16.2" thickBot="1">
      <c r="A84" s="250">
        <v>4</v>
      </c>
      <c r="B84" s="339" t="s">
        <v>28</v>
      </c>
      <c r="C84" s="341"/>
      <c r="D84" s="249">
        <f>D85</f>
        <v>7364.5599999999995</v>
      </c>
      <c r="E84" s="249">
        <f t="shared" ref="E84" si="27">E85</f>
        <v>19925.560000000001</v>
      </c>
      <c r="F84" s="256">
        <f>F85+0</f>
        <v>20459.099999999999</v>
      </c>
      <c r="G84" s="281">
        <f t="shared" si="25"/>
        <v>277.80478399252632</v>
      </c>
      <c r="H84" s="281">
        <f t="shared" si="26"/>
        <v>102.67766627387134</v>
      </c>
    </row>
    <row r="85" spans="1:8" ht="16.2" thickBot="1">
      <c r="A85" s="225"/>
      <c r="B85" s="226">
        <v>42</v>
      </c>
      <c r="C85" s="251" t="s">
        <v>337</v>
      </c>
      <c r="D85" s="249">
        <f>D86+D89</f>
        <v>7364.5599999999995</v>
      </c>
      <c r="E85" s="249">
        <v>19925.560000000001</v>
      </c>
      <c r="F85" s="256">
        <f>F86+F89</f>
        <v>20459.099999999999</v>
      </c>
      <c r="G85" s="281">
        <f t="shared" si="25"/>
        <v>277.80478399252632</v>
      </c>
      <c r="H85" s="281">
        <f t="shared" si="26"/>
        <v>102.67766627387134</v>
      </c>
    </row>
    <row r="86" spans="1:8" ht="16.2" thickBot="1">
      <c r="A86" s="225"/>
      <c r="B86" s="230">
        <v>422</v>
      </c>
      <c r="C86" s="225" t="s">
        <v>246</v>
      </c>
      <c r="D86" s="249">
        <f>SUM(D87:D88)</f>
        <v>1484.19</v>
      </c>
      <c r="E86" s="269"/>
      <c r="F86" s="256">
        <f>SUM(F87:F88)</f>
        <v>11508.85</v>
      </c>
      <c r="G86" s="281">
        <f t="shared" si="25"/>
        <v>775.42969565891156</v>
      </c>
      <c r="H86" s="281" t="e">
        <f t="shared" si="26"/>
        <v>#DIV/0!</v>
      </c>
    </row>
    <row r="87" spans="1:8" ht="16.2" thickBot="1">
      <c r="A87" s="225"/>
      <c r="B87" s="232" t="s">
        <v>338</v>
      </c>
      <c r="C87" s="229" t="s">
        <v>250</v>
      </c>
      <c r="D87" s="270">
        <v>1484.19</v>
      </c>
      <c r="E87" s="271"/>
      <c r="F87" s="272">
        <v>8270.1</v>
      </c>
      <c r="G87" s="281">
        <f t="shared" si="25"/>
        <v>557.21302528651995</v>
      </c>
      <c r="H87" s="281" t="e">
        <f t="shared" si="26"/>
        <v>#DIV/0!</v>
      </c>
    </row>
    <row r="88" spans="1:8" ht="16.2" thickBot="1">
      <c r="A88" s="225"/>
      <c r="B88" s="232">
        <v>4223</v>
      </c>
      <c r="C88" s="254" t="s">
        <v>248</v>
      </c>
      <c r="D88" s="270">
        <v>0</v>
      </c>
      <c r="E88" s="271"/>
      <c r="F88" s="272">
        <v>3238.75</v>
      </c>
      <c r="G88" s="281" t="e">
        <f t="shared" si="25"/>
        <v>#DIV/0!</v>
      </c>
      <c r="H88" s="281" t="e">
        <f t="shared" si="26"/>
        <v>#DIV/0!</v>
      </c>
    </row>
    <row r="89" spans="1:8" ht="16.2" thickBot="1">
      <c r="A89" s="225"/>
      <c r="B89" s="236" t="s">
        <v>339</v>
      </c>
      <c r="C89" s="255" t="s">
        <v>340</v>
      </c>
      <c r="D89" s="249">
        <f>D90</f>
        <v>5880.37</v>
      </c>
      <c r="E89" s="269"/>
      <c r="F89" s="256">
        <f>F90+0</f>
        <v>8950.25</v>
      </c>
      <c r="G89" s="281">
        <f t="shared" si="25"/>
        <v>152.20555849376825</v>
      </c>
      <c r="H89" s="281" t="e">
        <f t="shared" si="26"/>
        <v>#DIV/0!</v>
      </c>
    </row>
    <row r="90" spans="1:8" ht="16.2" thickBot="1">
      <c r="A90" s="229"/>
      <c r="B90" s="232" t="s">
        <v>341</v>
      </c>
      <c r="C90" s="254" t="s">
        <v>209</v>
      </c>
      <c r="D90" s="270">
        <v>5880.37</v>
      </c>
      <c r="E90" s="271"/>
      <c r="F90" s="272">
        <v>8950.25</v>
      </c>
      <c r="G90" s="281">
        <f t="shared" si="25"/>
        <v>152.20555849376825</v>
      </c>
      <c r="H90" s="281" t="e">
        <f t="shared" si="26"/>
        <v>#DIV/0!</v>
      </c>
    </row>
    <row r="91" spans="1:8" ht="15.6">
      <c r="D91" s="278"/>
    </row>
    <row r="92" spans="1:8" ht="15.6">
      <c r="D92" s="278"/>
    </row>
    <row r="93" spans="1:8" ht="15.6">
      <c r="D93" s="278"/>
    </row>
    <row r="94" spans="1:8" ht="15.6">
      <c r="D94" s="278"/>
    </row>
    <row r="95" spans="1:8" ht="15.6">
      <c r="D95" s="278"/>
    </row>
  </sheetData>
  <mergeCells count="17">
    <mergeCell ref="B41:C41"/>
    <mergeCell ref="B84:C84"/>
    <mergeCell ref="A35:I35"/>
    <mergeCell ref="A36:I36"/>
    <mergeCell ref="A38:A40"/>
    <mergeCell ref="B38:B40"/>
    <mergeCell ref="A37:H37"/>
    <mergeCell ref="A8:A10"/>
    <mergeCell ref="B8:B10"/>
    <mergeCell ref="B11:C11"/>
    <mergeCell ref="A1:H1"/>
    <mergeCell ref="A2:H2"/>
    <mergeCell ref="A3:H3"/>
    <mergeCell ref="A4:H4"/>
    <mergeCell ref="A5:H5"/>
    <mergeCell ref="A6:H6"/>
    <mergeCell ref="A7:H7"/>
  </mergeCells>
  <phoneticPr fontId="40" type="noConversion"/>
  <pageMargins left="0.7" right="0.7" top="0.75" bottom="0.75" header="0.3" footer="0.3"/>
  <pageSetup paperSize="9" scale="61" fitToHeight="0" orientation="portrait" r:id="rId1"/>
  <ignoredErrors>
    <ignoredError sqref="B13:C13 B26:E26 B34:E34 B49:E49 B47:E47 I85:J90 B45:E45 B46:E46 B48:C48 B52:E52 B50:C50 E8:F9 B16:E16 B14:C14 E14 B15:C15 E15 B19:E19 B17:C17 E17 B18:C18 E18 E13 B22:E22 B21:C21 E21 B24:C24 E24 B28:E28 B27:C27 E27 B33:C33 E33 E48 E50 B57:E57 B53:C53 E53 B54:C54 E54 B55:C55 E55 B56:C56 E56 B64:E64 B58:C58 E58 B59:C59 E59 B60:C60 E60 B61:C61 E61 B62:C62 E62 B63:C63 E63 B72:E72 B65:C65 E65 B66:C66 E66 B67:C67 E67 B68:C68 E68 B69:C69 E69 B70:C70 E70 B71:C71 E71 B78:E78 B73 E73 B74:C74 E74 B75:C75 E75 B76:C76 E76 B80:E80 B79:C79 E79 B90:C90 E90 B51:D51 B77:D77 B82:E82 B81:D81 B86:E86 B85:D85 B84:E84 B83:E83 B89:E89 B87:E87 B88:E88 B32:E32 B31:D31 B30:E30 B29:E29 B23:E23 B20:E20" numberStoredAsText="1"/>
    <ignoredError sqref="J11:K11 H10:K10 J25:K25 I13:I24 I34 I26:K30 H43:H91 G45:G90 J18 J22:K24 J19 J20:J21 I33:J33 I31:J31 I32:J32" evalError="1"/>
    <ignoredError sqref="J34" evalError="1" numberStoredAsText="1"/>
    <ignoredError sqref="F48 E11" formula="1"/>
    <ignoredError sqref="F72 F78 F16" formulaRange="1"/>
    <ignoredError sqref="G11:H34" evalError="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E8F16-1583-45FE-8CB5-0C39E1129A99}">
  <sheetPr>
    <pageSetUpPr fitToPage="1"/>
  </sheetPr>
  <dimension ref="A1:K99"/>
  <sheetViews>
    <sheetView workbookViewId="0">
      <selection activeCell="J14" sqref="J14"/>
    </sheetView>
  </sheetViews>
  <sheetFormatPr defaultRowHeight="14.4"/>
  <cols>
    <col min="1" max="1" width="5.77734375" bestFit="1" customWidth="1"/>
    <col min="2" max="2" width="10.88671875" customWidth="1"/>
    <col min="3" max="3" width="57.6640625" customWidth="1"/>
    <col min="4" max="4" width="16.21875" bestFit="1" customWidth="1"/>
    <col min="5" max="5" width="14.44140625" bestFit="1" customWidth="1"/>
    <col min="6" max="6" width="16.21875" bestFit="1" customWidth="1"/>
    <col min="7" max="8" width="14" customWidth="1"/>
    <col min="9" max="9" width="8.5546875" bestFit="1" customWidth="1"/>
    <col min="10" max="10" width="20" customWidth="1"/>
    <col min="11" max="11" width="11.44140625" bestFit="1" customWidth="1"/>
    <col min="13" max="13" width="10.44140625" bestFit="1" customWidth="1"/>
    <col min="14" max="14" width="10.109375" bestFit="1" customWidth="1"/>
    <col min="15" max="15" width="9.5546875" customWidth="1"/>
  </cols>
  <sheetData>
    <row r="1" spans="1:10" ht="15" customHeight="1" thickBot="1">
      <c r="A1" s="296" t="s">
        <v>0</v>
      </c>
      <c r="B1" s="297"/>
      <c r="C1" s="297"/>
      <c r="D1" s="297"/>
      <c r="E1" s="297"/>
      <c r="F1" s="297"/>
      <c r="G1" s="297"/>
      <c r="H1" s="298"/>
    </row>
    <row r="2" spans="1:10" ht="15" thickBot="1">
      <c r="A2" s="296" t="s">
        <v>201</v>
      </c>
      <c r="B2" s="297"/>
      <c r="C2" s="297"/>
      <c r="D2" s="297"/>
      <c r="E2" s="297"/>
      <c r="F2" s="297"/>
      <c r="G2" s="297"/>
      <c r="H2" s="298"/>
    </row>
    <row r="3" spans="1:10" ht="15" thickBot="1">
      <c r="A3" s="350"/>
      <c r="B3" s="297"/>
      <c r="C3" s="297"/>
      <c r="D3" s="297"/>
      <c r="E3" s="297"/>
      <c r="F3" s="297"/>
      <c r="G3" s="297"/>
      <c r="H3" s="298"/>
    </row>
    <row r="4" spans="1:10" ht="16.2" customHeight="1" thickBot="1">
      <c r="A4" s="334" t="s">
        <v>79</v>
      </c>
      <c r="B4" s="297"/>
      <c r="C4" s="297"/>
      <c r="D4" s="297"/>
      <c r="E4" s="297"/>
      <c r="F4" s="297"/>
      <c r="G4" s="297"/>
      <c r="H4" s="298"/>
    </row>
    <row r="5" spans="1:10" ht="18" customHeight="1" thickBot="1">
      <c r="A5" s="210"/>
      <c r="B5" s="211"/>
      <c r="C5" s="211"/>
      <c r="D5" s="211"/>
      <c r="E5" s="211"/>
      <c r="F5" s="211"/>
      <c r="G5" s="211"/>
      <c r="H5" s="212"/>
    </row>
    <row r="6" spans="1:10" ht="15" thickBot="1">
      <c r="A6" s="337" t="s">
        <v>148</v>
      </c>
      <c r="B6" s="335"/>
      <c r="C6" s="335"/>
      <c r="D6" s="335"/>
      <c r="E6" s="335"/>
      <c r="F6" s="335"/>
      <c r="G6" s="335"/>
      <c r="H6" s="336"/>
    </row>
    <row r="7" spans="1:10" ht="16.2" customHeight="1" thickBot="1">
      <c r="A7" s="334" t="s">
        <v>149</v>
      </c>
      <c r="B7" s="297"/>
      <c r="C7" s="297"/>
      <c r="D7" s="297"/>
      <c r="E7" s="297"/>
      <c r="F7" s="297"/>
      <c r="G7" s="297"/>
      <c r="H7" s="298"/>
    </row>
    <row r="8" spans="1:10" ht="15" thickBot="1">
      <c r="A8" s="351">
        <v>1</v>
      </c>
      <c r="B8" s="352"/>
      <c r="C8" s="353"/>
      <c r="D8" s="63">
        <v>2</v>
      </c>
      <c r="E8" s="63" t="s">
        <v>150</v>
      </c>
      <c r="F8" s="63" t="s">
        <v>151</v>
      </c>
      <c r="G8" s="92" t="s">
        <v>260</v>
      </c>
      <c r="H8" s="92" t="s">
        <v>261</v>
      </c>
    </row>
    <row r="9" spans="1:10" ht="27" customHeight="1" thickBot="1">
      <c r="A9" s="360" t="s">
        <v>152</v>
      </c>
      <c r="B9" s="360"/>
      <c r="C9" s="159" t="s">
        <v>153</v>
      </c>
      <c r="D9" s="213" t="s">
        <v>262</v>
      </c>
      <c r="E9" s="1" t="s">
        <v>202</v>
      </c>
      <c r="F9" s="1" t="s">
        <v>203</v>
      </c>
      <c r="G9" s="214" t="s">
        <v>78</v>
      </c>
      <c r="H9" s="214" t="s">
        <v>78</v>
      </c>
    </row>
    <row r="10" spans="1:10" ht="15" thickBot="1">
      <c r="A10" s="361" t="s">
        <v>146</v>
      </c>
      <c r="B10" s="361"/>
      <c r="C10" s="361"/>
      <c r="D10" s="160">
        <f>D11+D13+D15+D18+D24</f>
        <v>779663.13000000012</v>
      </c>
      <c r="E10" s="160">
        <f>E11+E13+E15+E18+E24</f>
        <v>945797.67</v>
      </c>
      <c r="F10" s="160">
        <f>F11+F13+F15+F18+F24</f>
        <v>895333.31000000017</v>
      </c>
      <c r="G10" s="261">
        <f t="shared" ref="G10:G11" si="0">F10/D10*100</f>
        <v>114.83591766100317</v>
      </c>
      <c r="H10" s="261">
        <f t="shared" ref="H10:H11" si="1">F10/E10*100</f>
        <v>94.66435987307942</v>
      </c>
    </row>
    <row r="11" spans="1:10" ht="15" thickBot="1">
      <c r="A11" s="94">
        <v>1</v>
      </c>
      <c r="B11" s="53"/>
      <c r="C11" s="51" t="s">
        <v>10</v>
      </c>
      <c r="D11" s="41">
        <f>SUM(D12:D12)</f>
        <v>16868.490000000002</v>
      </c>
      <c r="E11" s="41">
        <f>E12+0</f>
        <v>35429.15</v>
      </c>
      <c r="F11" s="41">
        <f t="shared" ref="F11" si="2">F12+0</f>
        <v>34237.56</v>
      </c>
      <c r="G11" s="106">
        <f t="shared" si="0"/>
        <v>202.9675448128433</v>
      </c>
      <c r="H11" s="106">
        <f t="shared" si="1"/>
        <v>96.636696053955561</v>
      </c>
    </row>
    <row r="12" spans="1:10" ht="15" thickBot="1">
      <c r="A12" s="97"/>
      <c r="B12" s="105" t="s">
        <v>196</v>
      </c>
      <c r="C12" s="52" t="s">
        <v>10</v>
      </c>
      <c r="D12" s="44">
        <v>16868.490000000002</v>
      </c>
      <c r="E12" s="44">
        <v>35429.15</v>
      </c>
      <c r="F12" s="44">
        <f>F33+0</f>
        <v>34237.56</v>
      </c>
      <c r="G12" s="106">
        <f>F12/D12*100</f>
        <v>202.9675448128433</v>
      </c>
      <c r="H12" s="106">
        <f>F12/E12*100</f>
        <v>96.636696053955561</v>
      </c>
    </row>
    <row r="13" spans="1:10" ht="15" thickBot="1">
      <c r="A13" s="109">
        <v>3</v>
      </c>
      <c r="B13" s="97"/>
      <c r="C13" s="50" t="s">
        <v>86</v>
      </c>
      <c r="D13" s="46">
        <f>SUM(D14:D14)</f>
        <v>275.77999999999997</v>
      </c>
      <c r="E13" s="46">
        <f t="shared" ref="E13:F13" si="3">SUM(E14:E14)</f>
        <v>2510</v>
      </c>
      <c r="F13" s="46">
        <f t="shared" si="3"/>
        <v>0.05</v>
      </c>
      <c r="G13" s="106">
        <f>F13/D13*100</f>
        <v>1.8130393792153168E-2</v>
      </c>
      <c r="H13" s="106">
        <f>F13/E13*100</f>
        <v>1.9920318725099601E-3</v>
      </c>
    </row>
    <row r="14" spans="1:10" ht="15" thickBot="1">
      <c r="A14" s="97"/>
      <c r="B14" s="108" t="s">
        <v>197</v>
      </c>
      <c r="C14" s="53" t="s">
        <v>86</v>
      </c>
      <c r="D14" s="42">
        <v>275.77999999999997</v>
      </c>
      <c r="E14" s="43">
        <v>2510</v>
      </c>
      <c r="F14" s="43">
        <v>0.05</v>
      </c>
      <c r="G14" s="106">
        <f>F14/D14*100</f>
        <v>1.8130393792153168E-2</v>
      </c>
      <c r="H14" s="106">
        <f>F14/E14*100</f>
        <v>1.9920318725099601E-3</v>
      </c>
    </row>
    <row r="15" spans="1:10" ht="15" thickBot="1">
      <c r="A15" s="109">
        <v>4</v>
      </c>
      <c r="B15" s="108"/>
      <c r="C15" s="51" t="s">
        <v>39</v>
      </c>
      <c r="D15" s="40">
        <f t="shared" ref="D15:F15" si="4">SUM(D16:D17)</f>
        <v>66712.28</v>
      </c>
      <c r="E15" s="40">
        <f t="shared" si="4"/>
        <v>74575.460000000006</v>
      </c>
      <c r="F15" s="40">
        <f t="shared" si="4"/>
        <v>74064.940000000017</v>
      </c>
      <c r="G15" s="106">
        <f>F15/D15*100</f>
        <v>111.02144912450905</v>
      </c>
      <c r="H15" s="106">
        <f>F15/E15*100</f>
        <v>99.315431644672401</v>
      </c>
      <c r="J15" s="124"/>
    </row>
    <row r="16" spans="1:10" ht="15" thickBot="1">
      <c r="A16" s="96"/>
      <c r="B16" s="105" t="s">
        <v>198</v>
      </c>
      <c r="C16" s="52" t="s">
        <v>91</v>
      </c>
      <c r="D16" s="44">
        <v>65457.1</v>
      </c>
      <c r="E16" s="44">
        <v>71575.460000000006</v>
      </c>
      <c r="F16" s="44">
        <f>F38+0</f>
        <v>71575.48000000001</v>
      </c>
      <c r="G16" s="106">
        <v>102.36866093619241</v>
      </c>
      <c r="H16" s="106">
        <v>95.192860720978103</v>
      </c>
    </row>
    <row r="17" spans="1:11" ht="15" thickBot="1">
      <c r="A17" s="97"/>
      <c r="B17" s="105" t="s">
        <v>199</v>
      </c>
      <c r="C17" s="54" t="s">
        <v>48</v>
      </c>
      <c r="D17" s="45">
        <v>1255.18</v>
      </c>
      <c r="E17" s="45">
        <v>3000</v>
      </c>
      <c r="F17" s="45">
        <f>'POSEBNI DIO '!D181+0</f>
        <v>2489.46</v>
      </c>
      <c r="G17" s="106">
        <f>F17/D17*100</f>
        <v>198.33490017368024</v>
      </c>
      <c r="H17" s="106">
        <f>F17/E17*100</f>
        <v>82.981999999999999</v>
      </c>
    </row>
    <row r="18" spans="1:11" ht="15" thickBot="1">
      <c r="A18" s="109">
        <v>5</v>
      </c>
      <c r="B18" s="105"/>
      <c r="C18" s="55" t="s">
        <v>158</v>
      </c>
      <c r="D18" s="56">
        <f>SUM(D19:D23)</f>
        <v>694131.58000000007</v>
      </c>
      <c r="E18" s="56">
        <f>SUM(E19:E23)</f>
        <v>827900.17</v>
      </c>
      <c r="F18" s="56">
        <f>SUM(F19:F23)</f>
        <v>777755.81000000017</v>
      </c>
      <c r="G18" s="106">
        <f>F18/D18*100</f>
        <v>112.04731673496258</v>
      </c>
      <c r="H18" s="106">
        <f>F18/E18*100</f>
        <v>93.943187618864741</v>
      </c>
    </row>
    <row r="19" spans="1:11" ht="15" thickBot="1">
      <c r="A19" s="97"/>
      <c r="B19" s="105" t="s">
        <v>265</v>
      </c>
      <c r="C19" s="54" t="s">
        <v>52</v>
      </c>
      <c r="D19" s="43">
        <v>2375.44</v>
      </c>
      <c r="E19" s="43">
        <f>E42+0</f>
        <v>3391.7400000000002</v>
      </c>
      <c r="F19" s="43">
        <f>F42+0</f>
        <v>3391.7400000000002</v>
      </c>
      <c r="G19" s="106">
        <f t="shared" ref="G19:G23" si="5">F19/D19*100</f>
        <v>142.78365271276058</v>
      </c>
      <c r="H19" s="106">
        <f t="shared" ref="H19:H23" si="6">F19/E19*100</f>
        <v>100</v>
      </c>
      <c r="K19" s="124"/>
    </row>
    <row r="20" spans="1:11" ht="15" thickBot="1">
      <c r="A20" s="97"/>
      <c r="B20" s="105" t="s">
        <v>266</v>
      </c>
      <c r="C20" s="54" t="s">
        <v>92</v>
      </c>
      <c r="D20" s="43">
        <v>13460.74</v>
      </c>
      <c r="E20" s="43">
        <f>E43+0</f>
        <v>18607.68</v>
      </c>
      <c r="F20" s="43">
        <f>F43+0</f>
        <v>18607.68</v>
      </c>
      <c r="G20" s="106">
        <f t="shared" si="5"/>
        <v>138.23667940989873</v>
      </c>
      <c r="H20" s="106">
        <f t="shared" si="6"/>
        <v>100</v>
      </c>
      <c r="I20" s="64"/>
    </row>
    <row r="21" spans="1:11" ht="15" thickBot="1">
      <c r="A21" s="97"/>
      <c r="B21" s="105" t="s">
        <v>267</v>
      </c>
      <c r="C21" s="52" t="s">
        <v>162</v>
      </c>
      <c r="D21" s="44">
        <v>678295.4</v>
      </c>
      <c r="E21" s="44">
        <v>803423.92</v>
      </c>
      <c r="F21" s="44">
        <v>753279.56</v>
      </c>
      <c r="G21" s="106">
        <f t="shared" si="5"/>
        <v>111.05479412067368</v>
      </c>
      <c r="H21" s="106">
        <f t="shared" si="6"/>
        <v>93.758667279908721</v>
      </c>
    </row>
    <row r="22" spans="1:11" ht="15" thickBot="1">
      <c r="A22" s="97"/>
      <c r="B22" s="105" t="s">
        <v>268</v>
      </c>
      <c r="C22" s="52" t="s">
        <v>165</v>
      </c>
      <c r="D22" s="44">
        <v>0</v>
      </c>
      <c r="E22" s="44">
        <v>2476.83</v>
      </c>
      <c r="F22" s="44">
        <v>371.52</v>
      </c>
      <c r="G22" s="106" t="e">
        <f t="shared" si="5"/>
        <v>#DIV/0!</v>
      </c>
      <c r="H22" s="106">
        <f t="shared" si="6"/>
        <v>14.999818316154116</v>
      </c>
      <c r="I22" s="64"/>
    </row>
    <row r="23" spans="1:11" ht="15" thickBot="1">
      <c r="A23" s="97"/>
      <c r="B23" s="105" t="s">
        <v>269</v>
      </c>
      <c r="C23" s="52" t="s">
        <v>271</v>
      </c>
      <c r="D23" s="44">
        <v>0</v>
      </c>
      <c r="E23" s="44">
        <v>0</v>
      </c>
      <c r="F23" s="44">
        <v>2105.31</v>
      </c>
      <c r="G23" s="106" t="e">
        <f t="shared" si="5"/>
        <v>#DIV/0!</v>
      </c>
      <c r="H23" s="106" t="e">
        <f t="shared" si="6"/>
        <v>#DIV/0!</v>
      </c>
      <c r="K23" s="124"/>
    </row>
    <row r="24" spans="1:11" ht="15" thickBot="1">
      <c r="A24" s="109">
        <v>6</v>
      </c>
      <c r="B24" s="105"/>
      <c r="C24" s="51" t="s">
        <v>159</v>
      </c>
      <c r="D24" s="46">
        <v>1675</v>
      </c>
      <c r="E24" s="46">
        <f>E25+0</f>
        <v>5382.89</v>
      </c>
      <c r="F24" s="46">
        <f t="shared" ref="F24" si="7">F25+0</f>
        <v>9274.9500000000007</v>
      </c>
      <c r="G24" s="106">
        <f>F24/D24*100</f>
        <v>553.72835820895534</v>
      </c>
      <c r="H24" s="106">
        <f>F24/E24*100</f>
        <v>172.30428264371</v>
      </c>
      <c r="J24" s="64"/>
      <c r="K24" s="124"/>
    </row>
    <row r="25" spans="1:11" ht="15" thickBot="1">
      <c r="A25" s="110"/>
      <c r="B25" s="108" t="s">
        <v>200</v>
      </c>
      <c r="C25" s="53" t="s">
        <v>77</v>
      </c>
      <c r="D25" s="42">
        <v>1675</v>
      </c>
      <c r="E25" s="42">
        <v>5382.89</v>
      </c>
      <c r="F25" s="42">
        <v>9274.9500000000007</v>
      </c>
      <c r="G25" s="106">
        <f>F25/D25*100</f>
        <v>553.72835820895534</v>
      </c>
      <c r="H25" s="106">
        <f>F25/E25*100</f>
        <v>172.30428264371</v>
      </c>
      <c r="K25" s="124"/>
    </row>
    <row r="26" spans="1:11" ht="16.2" customHeight="1">
      <c r="A26" s="64"/>
      <c r="B26" s="64"/>
      <c r="C26" s="64"/>
      <c r="D26" s="64"/>
      <c r="E26" s="64"/>
      <c r="F26" s="64"/>
      <c r="G26" s="64"/>
      <c r="H26" s="64"/>
    </row>
    <row r="27" spans="1:11" ht="15" thickBot="1">
      <c r="A27" s="64"/>
      <c r="B27" s="64"/>
      <c r="C27" s="64"/>
      <c r="D27" s="64"/>
      <c r="E27" s="64"/>
      <c r="F27" s="64"/>
      <c r="G27" s="64"/>
      <c r="H27" s="64"/>
    </row>
    <row r="28" spans="1:11" ht="15" thickBot="1">
      <c r="A28" s="334" t="s">
        <v>154</v>
      </c>
      <c r="B28" s="335"/>
      <c r="C28" s="335"/>
      <c r="D28" s="335"/>
      <c r="E28" s="335"/>
      <c r="F28" s="335"/>
      <c r="G28" s="335"/>
      <c r="H28" s="336"/>
    </row>
    <row r="29" spans="1:11" ht="15" thickBot="1">
      <c r="A29" s="354">
        <v>1</v>
      </c>
      <c r="B29" s="355"/>
      <c r="C29" s="355"/>
      <c r="D29" s="47">
        <v>2</v>
      </c>
      <c r="E29" s="47" t="s">
        <v>150</v>
      </c>
      <c r="F29" s="47" t="s">
        <v>151</v>
      </c>
      <c r="G29" s="92" t="s">
        <v>260</v>
      </c>
      <c r="H29" s="92" t="s">
        <v>261</v>
      </c>
      <c r="J29" s="124"/>
      <c r="K29" s="124"/>
    </row>
    <row r="30" spans="1:11" ht="27" thickBot="1">
      <c r="A30" s="356" t="s">
        <v>152</v>
      </c>
      <c r="B30" s="357"/>
      <c r="C30" s="57" t="s">
        <v>153</v>
      </c>
      <c r="D30" s="1" t="s">
        <v>262</v>
      </c>
      <c r="E30" s="1" t="s">
        <v>202</v>
      </c>
      <c r="F30" s="1" t="s">
        <v>203</v>
      </c>
      <c r="G30" s="214" t="s">
        <v>78</v>
      </c>
      <c r="H30" s="214" t="s">
        <v>78</v>
      </c>
    </row>
    <row r="31" spans="1:11" ht="15" thickBot="1">
      <c r="A31" s="358"/>
      <c r="B31" s="359"/>
      <c r="C31" s="49" t="s">
        <v>155</v>
      </c>
      <c r="D31" s="58">
        <f>SUM(D32+D34+D37+D41+D49)</f>
        <v>776508.90000000014</v>
      </c>
      <c r="E31" s="58">
        <f>SUM(E32+E34+E37+E41+E49)</f>
        <v>946250.71000000008</v>
      </c>
      <c r="F31" s="58">
        <f>F32+F34+F37+F41+F49</f>
        <v>958899.52</v>
      </c>
      <c r="G31" s="59">
        <f t="shared" ref="G31:G48" si="8">F31/D31*100</f>
        <v>123.48854211458489</v>
      </c>
      <c r="H31" s="59">
        <f t="shared" ref="H31:H48" si="9">F31/E31*100</f>
        <v>101.33672924800234</v>
      </c>
      <c r="J31" s="124"/>
    </row>
    <row r="32" spans="1:11" ht="15" thickBot="1">
      <c r="A32" s="94">
        <v>1</v>
      </c>
      <c r="B32" s="53"/>
      <c r="C32" s="51" t="s">
        <v>10</v>
      </c>
      <c r="D32" s="41">
        <f>SUM(D33:D33)</f>
        <v>16868.490000000002</v>
      </c>
      <c r="E32" s="41">
        <f>SUM(E33:E33)</f>
        <v>35429.15</v>
      </c>
      <c r="F32" s="41">
        <f>SUM(F33:F33)</f>
        <v>34237.56</v>
      </c>
      <c r="G32" s="106">
        <f t="shared" si="8"/>
        <v>202.9675448128433</v>
      </c>
      <c r="H32" s="106">
        <f t="shared" si="9"/>
        <v>96.636696053955561</v>
      </c>
    </row>
    <row r="33" spans="1:11" ht="15" thickBot="1">
      <c r="A33" s="97"/>
      <c r="B33" s="105" t="s">
        <v>196</v>
      </c>
      <c r="C33" s="52" t="s">
        <v>10</v>
      </c>
      <c r="D33" s="44">
        <v>16868.490000000002</v>
      </c>
      <c r="E33" s="44">
        <f>'POSEBNI DIO '!C8+0</f>
        <v>35429.15</v>
      </c>
      <c r="F33" s="44">
        <f>'POSEBNI DIO '!D8+0</f>
        <v>34237.56</v>
      </c>
      <c r="G33" s="106">
        <f t="shared" si="8"/>
        <v>202.9675448128433</v>
      </c>
      <c r="H33" s="106">
        <f t="shared" si="9"/>
        <v>96.636696053955561</v>
      </c>
    </row>
    <row r="34" spans="1:11" ht="15" thickBot="1">
      <c r="A34" s="109">
        <v>3</v>
      </c>
      <c r="B34" s="97"/>
      <c r="C34" s="50" t="s">
        <v>86</v>
      </c>
      <c r="D34" s="46">
        <f>SUM(D35:D36)</f>
        <v>108.18</v>
      </c>
      <c r="E34" s="46">
        <f t="shared" ref="E34" si="10">SUM(E35:E36)</f>
        <v>2788.5299999999997</v>
      </c>
      <c r="F34" s="46">
        <f t="shared" ref="F34" si="11">SUM(F35:F36)</f>
        <v>248.14999999999998</v>
      </c>
      <c r="G34" s="106">
        <f t="shared" si="8"/>
        <v>229.38620817156584</v>
      </c>
      <c r="H34" s="106">
        <f t="shared" si="9"/>
        <v>8.8989539291311193</v>
      </c>
    </row>
    <row r="35" spans="1:11" ht="15" thickBot="1">
      <c r="A35" s="97"/>
      <c r="B35" s="108" t="s">
        <v>197</v>
      </c>
      <c r="C35" s="53" t="s">
        <v>86</v>
      </c>
      <c r="D35" s="42">
        <v>108.18</v>
      </c>
      <c r="E35" s="42">
        <f>'POSEBNI DIO '!C9+0</f>
        <v>2510</v>
      </c>
      <c r="F35" s="42">
        <f>'POSEBNI DIO '!D9+0</f>
        <v>0</v>
      </c>
      <c r="G35" s="106">
        <f t="shared" si="8"/>
        <v>0</v>
      </c>
      <c r="H35" s="106">
        <f t="shared" si="9"/>
        <v>0</v>
      </c>
      <c r="J35" s="124"/>
    </row>
    <row r="36" spans="1:11" ht="15.6" thickBot="1">
      <c r="A36" s="97"/>
      <c r="B36" s="108" t="s">
        <v>263</v>
      </c>
      <c r="C36" s="107" t="s">
        <v>156</v>
      </c>
      <c r="D36" s="42">
        <v>0</v>
      </c>
      <c r="E36" s="42">
        <f>'POSEBNI DIO '!C10+0</f>
        <v>278.52999999999997</v>
      </c>
      <c r="F36" s="42">
        <f>'POSEBNI DIO '!D10+0</f>
        <v>248.14999999999998</v>
      </c>
      <c r="G36" s="106" t="e">
        <f t="shared" si="8"/>
        <v>#DIV/0!</v>
      </c>
      <c r="H36" s="106">
        <f t="shared" si="9"/>
        <v>89.092736868559939</v>
      </c>
      <c r="K36" s="124"/>
    </row>
    <row r="37" spans="1:11" ht="15" thickBot="1">
      <c r="A37" s="109">
        <v>4</v>
      </c>
      <c r="B37" s="108"/>
      <c r="C37" s="51" t="s">
        <v>39</v>
      </c>
      <c r="D37" s="40">
        <f>SUM(D38:D40)</f>
        <v>61551.06</v>
      </c>
      <c r="E37" s="40">
        <f t="shared" ref="E37" si="12">SUM(E38:E40)</f>
        <v>74827.950000000012</v>
      </c>
      <c r="F37" s="40">
        <f t="shared" ref="F37" si="13">SUM(F38:F40)</f>
        <v>74317.430000000022</v>
      </c>
      <c r="G37" s="106">
        <f t="shared" si="8"/>
        <v>120.74110502727333</v>
      </c>
      <c r="H37" s="106">
        <f t="shared" si="9"/>
        <v>99.317741565818679</v>
      </c>
    </row>
    <row r="38" spans="1:11" ht="15" thickBot="1">
      <c r="A38" s="96"/>
      <c r="B38" s="105" t="s">
        <v>198</v>
      </c>
      <c r="C38" s="52" t="s">
        <v>91</v>
      </c>
      <c r="D38" s="44">
        <v>59807.88</v>
      </c>
      <c r="E38" s="44">
        <f>'POSEBNI DIO '!C11+0</f>
        <v>71575.460000000006</v>
      </c>
      <c r="F38" s="44">
        <f>'POSEBNI DIO '!D11+0</f>
        <v>71575.48000000001</v>
      </c>
      <c r="G38" s="106">
        <f t="shared" si="8"/>
        <v>119.67566815610253</v>
      </c>
      <c r="H38" s="106">
        <f t="shared" si="9"/>
        <v>100.00002794253786</v>
      </c>
    </row>
    <row r="39" spans="1:11" ht="14.4" customHeight="1" thickBot="1">
      <c r="A39" s="97"/>
      <c r="B39" s="105" t="s">
        <v>199</v>
      </c>
      <c r="C39" s="54" t="s">
        <v>48</v>
      </c>
      <c r="D39" s="45">
        <v>1255.18</v>
      </c>
      <c r="E39" s="45">
        <f>'POSEBNI DIO '!C12+0</f>
        <v>3000</v>
      </c>
      <c r="F39" s="45">
        <f>'POSEBNI DIO '!D12+0</f>
        <v>2489.46</v>
      </c>
      <c r="G39" s="106">
        <f t="shared" si="8"/>
        <v>198.33490017368024</v>
      </c>
      <c r="H39" s="106">
        <f t="shared" si="9"/>
        <v>82.981999999999999</v>
      </c>
    </row>
    <row r="40" spans="1:11" ht="15.6" thickBot="1">
      <c r="A40" s="97"/>
      <c r="B40" s="105" t="s">
        <v>264</v>
      </c>
      <c r="C40" s="107" t="s">
        <v>157</v>
      </c>
      <c r="D40" s="45">
        <v>488</v>
      </c>
      <c r="E40" s="45">
        <f>'POSEBNI DIO '!C13+0</f>
        <v>252.49</v>
      </c>
      <c r="F40" s="45">
        <f>'POSEBNI DIO '!D13+0</f>
        <v>252.49</v>
      </c>
      <c r="G40" s="106">
        <f t="shared" si="8"/>
        <v>51.739754098360656</v>
      </c>
      <c r="H40" s="106">
        <f t="shared" si="9"/>
        <v>100</v>
      </c>
    </row>
    <row r="41" spans="1:11" ht="15" thickBot="1">
      <c r="A41" s="109">
        <v>5</v>
      </c>
      <c r="B41" s="105"/>
      <c r="C41" s="55" t="s">
        <v>158</v>
      </c>
      <c r="D41" s="56">
        <f>SUM(D42:D42:D48)</f>
        <v>696306.17000000016</v>
      </c>
      <c r="E41" s="56">
        <f>SUM(E42:E47)</f>
        <v>827822.19000000006</v>
      </c>
      <c r="F41" s="56">
        <f>SUM(F42:F47)</f>
        <v>844722.44000000006</v>
      </c>
      <c r="G41" s="106">
        <f t="shared" si="8"/>
        <v>121.31480035571131</v>
      </c>
      <c r="H41" s="106">
        <f t="shared" si="9"/>
        <v>102.04153140664181</v>
      </c>
      <c r="J41" s="161"/>
    </row>
    <row r="42" spans="1:11" ht="15" thickBot="1">
      <c r="A42" s="97"/>
      <c r="B42" s="105" t="s">
        <v>265</v>
      </c>
      <c r="C42" s="54" t="s">
        <v>52</v>
      </c>
      <c r="D42" s="45">
        <v>1097.26</v>
      </c>
      <c r="E42" s="45">
        <f>'POSEBNI DIO '!C14+0</f>
        <v>3391.7400000000002</v>
      </c>
      <c r="F42" s="45">
        <f>'POSEBNI DIO '!D14+0</f>
        <v>3391.7400000000002</v>
      </c>
      <c r="G42" s="106">
        <f t="shared" si="8"/>
        <v>309.10996482146442</v>
      </c>
      <c r="H42" s="106">
        <f t="shared" si="9"/>
        <v>100</v>
      </c>
    </row>
    <row r="43" spans="1:11" ht="13.8" customHeight="1" thickBot="1">
      <c r="A43" s="97"/>
      <c r="B43" s="105" t="s">
        <v>266</v>
      </c>
      <c r="C43" s="52" t="s">
        <v>92</v>
      </c>
      <c r="D43" s="44">
        <v>9962.869999999999</v>
      </c>
      <c r="E43" s="44">
        <f>'POSEBNI DIO '!C15+0</f>
        <v>18607.68</v>
      </c>
      <c r="F43" s="44">
        <f>'POSEBNI DIO '!D15+0</f>
        <v>18607.68</v>
      </c>
      <c r="G43" s="106">
        <f t="shared" si="8"/>
        <v>186.77027804237133</v>
      </c>
      <c r="H43" s="106">
        <f t="shared" si="9"/>
        <v>100</v>
      </c>
    </row>
    <row r="44" spans="1:11" ht="15" thickBot="1">
      <c r="A44" s="97"/>
      <c r="B44" s="105" t="s">
        <v>267</v>
      </c>
      <c r="C44" s="52" t="s">
        <v>162</v>
      </c>
      <c r="D44" s="44">
        <v>680274.70000000007</v>
      </c>
      <c r="E44" s="44">
        <f>'POSEBNI DIO '!C16+0</f>
        <v>802380.94</v>
      </c>
      <c r="F44" s="44">
        <f>'POSEBNI DIO '!D16+0</f>
        <v>819281.19</v>
      </c>
      <c r="G44" s="106">
        <f t="shared" si="8"/>
        <v>120.43387619736554</v>
      </c>
      <c r="H44" s="106">
        <f t="shared" si="9"/>
        <v>102.10626264377616</v>
      </c>
    </row>
    <row r="45" spans="1:11" ht="15.6" thickBot="1">
      <c r="A45" s="97"/>
      <c r="B45" s="105" t="s">
        <v>268</v>
      </c>
      <c r="C45" s="107" t="s">
        <v>165</v>
      </c>
      <c r="D45" s="44">
        <v>0</v>
      </c>
      <c r="E45" s="44">
        <f>'POSEBNI DIO '!C17+0</f>
        <v>371.52</v>
      </c>
      <c r="F45" s="44">
        <f>'POSEBNI DIO '!D17+0</f>
        <v>371.52</v>
      </c>
      <c r="G45" s="106" t="e">
        <f t="shared" si="8"/>
        <v>#DIV/0!</v>
      </c>
      <c r="H45" s="106">
        <f t="shared" si="9"/>
        <v>100</v>
      </c>
    </row>
    <row r="46" spans="1:11" ht="15.6" thickBot="1">
      <c r="A46" s="97"/>
      <c r="B46" s="105" t="s">
        <v>269</v>
      </c>
      <c r="C46" s="107" t="s">
        <v>271</v>
      </c>
      <c r="D46" s="44">
        <v>4832.05</v>
      </c>
      <c r="E46" s="44">
        <f>'POSEBNI DIO '!C18+0</f>
        <v>2105.31</v>
      </c>
      <c r="F46" s="44">
        <f>'POSEBNI DIO '!D18+0</f>
        <v>2105.31</v>
      </c>
      <c r="G46" s="106">
        <f t="shared" si="8"/>
        <v>43.569706439295949</v>
      </c>
      <c r="H46" s="106">
        <f t="shared" si="9"/>
        <v>100</v>
      </c>
      <c r="I46" s="64"/>
    </row>
    <row r="47" spans="1:11" ht="15.6" thickBot="1">
      <c r="A47" s="97"/>
      <c r="B47" s="105" t="s">
        <v>270</v>
      </c>
      <c r="C47" s="107" t="s">
        <v>272</v>
      </c>
      <c r="D47" s="44">
        <v>0</v>
      </c>
      <c r="E47" s="44">
        <f>'POSEBNI DIO '!C19+0</f>
        <v>965</v>
      </c>
      <c r="F47" s="44">
        <f>'POSEBNI DIO '!D19+0</f>
        <v>965</v>
      </c>
      <c r="G47" s="106" t="e">
        <f t="shared" si="8"/>
        <v>#DIV/0!</v>
      </c>
      <c r="H47" s="106">
        <f t="shared" si="9"/>
        <v>100</v>
      </c>
      <c r="I47" s="64"/>
    </row>
    <row r="48" spans="1:11" ht="15.6" thickBot="1">
      <c r="A48" s="97"/>
      <c r="B48" s="105" t="s">
        <v>345</v>
      </c>
      <c r="C48" s="107" t="s">
        <v>346</v>
      </c>
      <c r="D48" s="44">
        <v>139.29</v>
      </c>
      <c r="E48" s="44">
        <v>0</v>
      </c>
      <c r="F48" s="44">
        <v>0</v>
      </c>
      <c r="G48" s="106">
        <f t="shared" si="8"/>
        <v>0</v>
      </c>
      <c r="H48" s="106" t="e">
        <f t="shared" si="9"/>
        <v>#DIV/0!</v>
      </c>
      <c r="I48" s="64"/>
      <c r="J48" s="124"/>
    </row>
    <row r="49" spans="1:11" ht="15" thickBot="1">
      <c r="A49" s="109">
        <v>6</v>
      </c>
      <c r="B49" s="105"/>
      <c r="C49" s="51" t="s">
        <v>159</v>
      </c>
      <c r="D49" s="46">
        <f>D50+0</f>
        <v>1675</v>
      </c>
      <c r="E49" s="46">
        <f t="shared" ref="E49:F49" si="14">E50+0</f>
        <v>5382.8899999999994</v>
      </c>
      <c r="F49" s="46">
        <f t="shared" si="14"/>
        <v>5373.94</v>
      </c>
      <c r="G49" s="106">
        <f>F49/D49*100</f>
        <v>320.83223880597012</v>
      </c>
      <c r="H49" s="106">
        <f>F49/E49*100</f>
        <v>99.833732437408159</v>
      </c>
      <c r="K49" s="124"/>
    </row>
    <row r="50" spans="1:11" ht="15" thickBot="1">
      <c r="A50" s="110"/>
      <c r="B50" s="108" t="s">
        <v>94</v>
      </c>
      <c r="C50" s="53" t="s">
        <v>163</v>
      </c>
      <c r="D50" s="42">
        <v>1675</v>
      </c>
      <c r="E50" s="42">
        <f>'POSEBNI DIO '!C20+0</f>
        <v>5382.8899999999994</v>
      </c>
      <c r="F50" s="42">
        <f>'POSEBNI DIO '!D20+0</f>
        <v>5373.94</v>
      </c>
      <c r="G50" s="106">
        <f>F50/D50*100</f>
        <v>320.83223880597012</v>
      </c>
      <c r="H50" s="106">
        <f>F50/E50*100</f>
        <v>99.833732437408159</v>
      </c>
    </row>
    <row r="64" spans="1:11" ht="28.8" customHeight="1"/>
    <row r="75" ht="28.2" customHeight="1"/>
    <row r="81" spans="7:9">
      <c r="G81" s="39"/>
      <c r="H81" s="39"/>
      <c r="I81" s="39"/>
    </row>
    <row r="86" spans="7:9" ht="33.6" customHeight="1"/>
    <row r="88" spans="7:9" ht="28.8" customHeight="1"/>
    <row r="99" ht="44.4" customHeight="1"/>
  </sheetData>
  <mergeCells count="12">
    <mergeCell ref="A8:C8"/>
    <mergeCell ref="A29:C29"/>
    <mergeCell ref="A30:B31"/>
    <mergeCell ref="A9:B9"/>
    <mergeCell ref="A10:C10"/>
    <mergeCell ref="A28:H28"/>
    <mergeCell ref="A7:H7"/>
    <mergeCell ref="A1:H1"/>
    <mergeCell ref="A2:H2"/>
    <mergeCell ref="A4:H4"/>
    <mergeCell ref="A3:H3"/>
    <mergeCell ref="A6:H6"/>
  </mergeCells>
  <phoneticPr fontId="40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62" fitToHeight="0" orientation="portrait" r:id="rId1"/>
  <ignoredErrors>
    <ignoredError sqref="G36 H40 G24:H25 G22:H23 H49:H50 G49:G50 G45:H48 G51:H51" evalError="1"/>
    <ignoredError sqref="E29:F29 E8:F8" numberStoredAsText="1"/>
    <ignoredError sqref="D18:E18" formulaRange="1"/>
    <ignoredError sqref="B33 B35 B38:B40 B42 B43:B44 B12 B14 B16:B17 B19:B22 B25" twoDigitTextYear="1"/>
    <ignoredError sqref="E4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CEDBC-C7C2-4EEE-82F8-69622ED0B9E2}">
  <sheetPr>
    <pageSetUpPr fitToPage="1"/>
  </sheetPr>
  <dimension ref="A1:F71"/>
  <sheetViews>
    <sheetView workbookViewId="0">
      <selection activeCell="I39" sqref="I39"/>
    </sheetView>
  </sheetViews>
  <sheetFormatPr defaultRowHeight="14.4"/>
  <cols>
    <col min="1" max="1" width="74.33203125" customWidth="1"/>
    <col min="2" max="6" width="13.77734375" customWidth="1"/>
    <col min="7" max="8" width="7.88671875" bestFit="1" customWidth="1"/>
    <col min="9" max="14" width="30.77734375" customWidth="1"/>
  </cols>
  <sheetData>
    <row r="1" spans="1:6" ht="15" customHeight="1" thickBot="1">
      <c r="A1" s="296" t="s">
        <v>0</v>
      </c>
      <c r="B1" s="297"/>
      <c r="C1" s="297"/>
      <c r="D1" s="297"/>
      <c r="E1" s="297"/>
      <c r="F1" s="298"/>
    </row>
    <row r="2" spans="1:6" ht="15" thickBot="1">
      <c r="A2" s="296" t="s">
        <v>201</v>
      </c>
      <c r="B2" s="297"/>
      <c r="C2" s="297"/>
      <c r="D2" s="297"/>
      <c r="E2" s="297"/>
      <c r="F2" s="298"/>
    </row>
    <row r="3" spans="1:6" ht="16.2" thickBot="1">
      <c r="A3" s="363"/>
      <c r="B3" s="297"/>
      <c r="C3" s="297"/>
      <c r="D3" s="297"/>
      <c r="E3" s="297"/>
      <c r="F3" s="298"/>
    </row>
    <row r="4" spans="1:6" ht="15" thickBot="1">
      <c r="A4" s="296" t="s">
        <v>79</v>
      </c>
      <c r="B4" s="297"/>
      <c r="C4" s="297"/>
      <c r="D4" s="297"/>
      <c r="E4" s="297"/>
      <c r="F4" s="298"/>
    </row>
    <row r="5" spans="1:6" ht="16.2" thickBot="1">
      <c r="A5" s="363"/>
      <c r="B5" s="335"/>
      <c r="C5" s="335"/>
      <c r="D5" s="335"/>
      <c r="E5" s="335"/>
      <c r="F5" s="336"/>
    </row>
    <row r="6" spans="1:6" ht="15" thickBot="1">
      <c r="A6" s="362" t="s">
        <v>160</v>
      </c>
      <c r="B6" s="335"/>
      <c r="C6" s="335"/>
      <c r="D6" s="335"/>
      <c r="E6" s="335"/>
      <c r="F6" s="336"/>
    </row>
    <row r="7" spans="1:6" ht="15" thickBot="1">
      <c r="A7" s="82">
        <v>1</v>
      </c>
      <c r="B7" s="83">
        <v>2</v>
      </c>
      <c r="C7" s="83">
        <v>3</v>
      </c>
      <c r="D7" s="83">
        <v>4</v>
      </c>
      <c r="E7" s="92" t="s">
        <v>260</v>
      </c>
      <c r="F7" s="92" t="s">
        <v>261</v>
      </c>
    </row>
    <row r="8" spans="1:6" ht="40.200000000000003" thickBot="1">
      <c r="A8" s="79" t="s">
        <v>0</v>
      </c>
      <c r="B8" s="80" t="s">
        <v>262</v>
      </c>
      <c r="C8" s="80" t="s">
        <v>202</v>
      </c>
      <c r="D8" s="80" t="s">
        <v>203</v>
      </c>
      <c r="E8" s="81" t="s">
        <v>78</v>
      </c>
      <c r="F8" s="81" t="s">
        <v>78</v>
      </c>
    </row>
    <row r="9" spans="1:6" ht="30" customHeight="1" thickBot="1">
      <c r="A9" s="65" t="s">
        <v>95</v>
      </c>
      <c r="B9" s="66">
        <f>SUM(B38+0)</f>
        <v>776508.90000000014</v>
      </c>
      <c r="C9" s="67">
        <f>SUM(C38+0)</f>
        <v>946250.71000000008</v>
      </c>
      <c r="D9" s="67">
        <f>SUM(D38+0)</f>
        <v>958899.52</v>
      </c>
      <c r="E9" s="68">
        <f t="shared" ref="E9:E38" si="0">D9/B9*100</f>
        <v>123.48854211458489</v>
      </c>
      <c r="F9" s="68">
        <f t="shared" ref="F9:F38" si="1">D9/C9*100</f>
        <v>101.33672924800234</v>
      </c>
    </row>
    <row r="10" spans="1:6" ht="30" customHeight="1" thickBot="1">
      <c r="A10" s="32" t="s">
        <v>96</v>
      </c>
      <c r="B10" s="33">
        <v>0</v>
      </c>
      <c r="C10" s="34">
        <v>0</v>
      </c>
      <c r="D10" s="34">
        <v>0</v>
      </c>
      <c r="E10" s="30" t="e">
        <f t="shared" si="0"/>
        <v>#DIV/0!</v>
      </c>
      <c r="F10" s="30" t="e">
        <f t="shared" si="1"/>
        <v>#DIV/0!</v>
      </c>
    </row>
    <row r="11" spans="1:6" ht="30" customHeight="1" thickBot="1">
      <c r="A11" s="35" t="s">
        <v>97</v>
      </c>
      <c r="B11" s="33">
        <v>0</v>
      </c>
      <c r="C11" s="34">
        <v>0</v>
      </c>
      <c r="D11" s="34">
        <v>0</v>
      </c>
      <c r="E11" s="30" t="e">
        <f t="shared" si="0"/>
        <v>#DIV/0!</v>
      </c>
      <c r="F11" s="30" t="e">
        <f t="shared" si="1"/>
        <v>#DIV/0!</v>
      </c>
    </row>
    <row r="12" spans="1:6" ht="30" customHeight="1" thickBot="1">
      <c r="A12" s="35" t="s">
        <v>98</v>
      </c>
      <c r="B12" s="33">
        <v>0</v>
      </c>
      <c r="C12" s="34">
        <v>0</v>
      </c>
      <c r="D12" s="34">
        <v>0</v>
      </c>
      <c r="E12" s="30" t="e">
        <f t="shared" si="0"/>
        <v>#DIV/0!</v>
      </c>
      <c r="F12" s="30" t="e">
        <f t="shared" si="1"/>
        <v>#DIV/0!</v>
      </c>
    </row>
    <row r="13" spans="1:6" ht="30" customHeight="1" thickBot="1">
      <c r="A13" s="35" t="s">
        <v>99</v>
      </c>
      <c r="B13" s="33">
        <v>0</v>
      </c>
      <c r="C13" s="34">
        <v>0</v>
      </c>
      <c r="D13" s="34">
        <v>0</v>
      </c>
      <c r="E13" s="30" t="e">
        <f t="shared" si="0"/>
        <v>#DIV/0!</v>
      </c>
      <c r="F13" s="30" t="e">
        <f t="shared" si="1"/>
        <v>#DIV/0!</v>
      </c>
    </row>
    <row r="14" spans="1:6" ht="30" customHeight="1" thickBot="1">
      <c r="A14" s="35" t="s">
        <v>100</v>
      </c>
      <c r="B14" s="33">
        <v>0</v>
      </c>
      <c r="C14" s="34">
        <v>0</v>
      </c>
      <c r="D14" s="34">
        <v>0</v>
      </c>
      <c r="E14" s="30" t="e">
        <f t="shared" si="0"/>
        <v>#DIV/0!</v>
      </c>
      <c r="F14" s="30" t="e">
        <f t="shared" si="1"/>
        <v>#DIV/0!</v>
      </c>
    </row>
    <row r="15" spans="1:6" ht="30" customHeight="1" thickBot="1">
      <c r="A15" s="35" t="s">
        <v>101</v>
      </c>
      <c r="B15" s="33">
        <v>0</v>
      </c>
      <c r="C15" s="34">
        <v>0</v>
      </c>
      <c r="D15" s="34">
        <v>0</v>
      </c>
      <c r="E15" s="30" t="e">
        <f t="shared" si="0"/>
        <v>#DIV/0!</v>
      </c>
      <c r="F15" s="30" t="e">
        <f t="shared" si="1"/>
        <v>#DIV/0!</v>
      </c>
    </row>
    <row r="16" spans="1:6" ht="30" customHeight="1" thickBot="1">
      <c r="A16" s="35" t="s">
        <v>102</v>
      </c>
      <c r="B16" s="33">
        <v>0</v>
      </c>
      <c r="C16" s="34">
        <v>0</v>
      </c>
      <c r="D16" s="34">
        <v>0</v>
      </c>
      <c r="E16" s="30" t="e">
        <f t="shared" si="0"/>
        <v>#DIV/0!</v>
      </c>
      <c r="F16" s="30" t="e">
        <f t="shared" si="1"/>
        <v>#DIV/0!</v>
      </c>
    </row>
    <row r="17" spans="1:6" ht="30" customHeight="1" thickBot="1">
      <c r="A17" s="32" t="s">
        <v>103</v>
      </c>
      <c r="B17" s="33">
        <v>0</v>
      </c>
      <c r="C17" s="34">
        <v>0</v>
      </c>
      <c r="D17" s="34">
        <v>0</v>
      </c>
      <c r="E17" s="30" t="e">
        <f t="shared" si="0"/>
        <v>#DIV/0!</v>
      </c>
      <c r="F17" s="30" t="e">
        <f t="shared" si="1"/>
        <v>#DIV/0!</v>
      </c>
    </row>
    <row r="18" spans="1:6" ht="30" customHeight="1" thickBot="1">
      <c r="A18" s="35" t="s">
        <v>104</v>
      </c>
      <c r="B18" s="33">
        <v>0</v>
      </c>
      <c r="C18" s="34">
        <v>0</v>
      </c>
      <c r="D18" s="34">
        <v>0</v>
      </c>
      <c r="E18" s="30" t="e">
        <f t="shared" si="0"/>
        <v>#DIV/0!</v>
      </c>
      <c r="F18" s="30" t="e">
        <f t="shared" si="1"/>
        <v>#DIV/0!</v>
      </c>
    </row>
    <row r="19" spans="1:6" ht="30" customHeight="1" thickBot="1">
      <c r="A19" s="35" t="s">
        <v>105</v>
      </c>
      <c r="B19" s="33">
        <v>0</v>
      </c>
      <c r="C19" s="34">
        <v>0</v>
      </c>
      <c r="D19" s="34">
        <v>0</v>
      </c>
      <c r="E19" s="30" t="e">
        <f t="shared" si="0"/>
        <v>#DIV/0!</v>
      </c>
      <c r="F19" s="30" t="e">
        <f t="shared" si="1"/>
        <v>#DIV/0!</v>
      </c>
    </row>
    <row r="20" spans="1:6" ht="30" customHeight="1" thickBot="1">
      <c r="A20" s="35" t="s">
        <v>106</v>
      </c>
      <c r="B20" s="33">
        <v>0</v>
      </c>
      <c r="C20" s="34">
        <v>0</v>
      </c>
      <c r="D20" s="34">
        <v>0</v>
      </c>
      <c r="E20" s="30" t="e">
        <f t="shared" si="0"/>
        <v>#DIV/0!</v>
      </c>
      <c r="F20" s="30" t="e">
        <f t="shared" si="1"/>
        <v>#DIV/0!</v>
      </c>
    </row>
    <row r="21" spans="1:6" ht="30" customHeight="1" thickBot="1">
      <c r="A21" s="35" t="s">
        <v>107</v>
      </c>
      <c r="B21" s="33">
        <v>0</v>
      </c>
      <c r="C21" s="34">
        <v>0</v>
      </c>
      <c r="D21" s="34">
        <v>0</v>
      </c>
      <c r="E21" s="30" t="e">
        <f t="shared" si="0"/>
        <v>#DIV/0!</v>
      </c>
      <c r="F21" s="30" t="e">
        <f t="shared" si="1"/>
        <v>#DIV/0!</v>
      </c>
    </row>
    <row r="22" spans="1:6" ht="30" customHeight="1" thickBot="1">
      <c r="A22" s="35" t="s">
        <v>108</v>
      </c>
      <c r="B22" s="33">
        <v>0</v>
      </c>
      <c r="C22" s="34">
        <v>0</v>
      </c>
      <c r="D22" s="34">
        <v>0</v>
      </c>
      <c r="E22" s="30" t="e">
        <f t="shared" si="0"/>
        <v>#DIV/0!</v>
      </c>
      <c r="F22" s="30" t="e">
        <f t="shared" si="1"/>
        <v>#DIV/0!</v>
      </c>
    </row>
    <row r="23" spans="1:6" ht="30" customHeight="1" thickBot="1">
      <c r="A23" s="35" t="s">
        <v>109</v>
      </c>
      <c r="B23" s="33">
        <v>0</v>
      </c>
      <c r="C23" s="34">
        <v>0</v>
      </c>
      <c r="D23" s="34">
        <v>0</v>
      </c>
      <c r="E23" s="30" t="e">
        <f t="shared" si="0"/>
        <v>#DIV/0!</v>
      </c>
      <c r="F23" s="30" t="e">
        <f t="shared" si="1"/>
        <v>#DIV/0!</v>
      </c>
    </row>
    <row r="24" spans="1:6" ht="30" customHeight="1" thickBot="1">
      <c r="A24" s="32" t="s">
        <v>110</v>
      </c>
      <c r="B24" s="33">
        <v>0</v>
      </c>
      <c r="C24" s="34">
        <v>0</v>
      </c>
      <c r="D24" s="34">
        <v>0</v>
      </c>
      <c r="E24" s="30" t="e">
        <f t="shared" si="0"/>
        <v>#DIV/0!</v>
      </c>
      <c r="F24" s="30" t="e">
        <f t="shared" si="1"/>
        <v>#DIV/0!</v>
      </c>
    </row>
    <row r="25" spans="1:6" ht="30" customHeight="1" thickBot="1">
      <c r="A25" s="35" t="s">
        <v>111</v>
      </c>
      <c r="B25" s="33">
        <v>0</v>
      </c>
      <c r="C25" s="34">
        <v>0</v>
      </c>
      <c r="D25" s="34">
        <v>0</v>
      </c>
      <c r="E25" s="30" t="e">
        <f t="shared" si="0"/>
        <v>#DIV/0!</v>
      </c>
      <c r="F25" s="30" t="e">
        <f t="shared" si="1"/>
        <v>#DIV/0!</v>
      </c>
    </row>
    <row r="26" spans="1:6" ht="30" customHeight="1" thickBot="1">
      <c r="A26" s="35" t="s">
        <v>112</v>
      </c>
      <c r="B26" s="33">
        <v>0</v>
      </c>
      <c r="C26" s="34">
        <v>0</v>
      </c>
      <c r="D26" s="34">
        <v>0</v>
      </c>
      <c r="E26" s="30" t="e">
        <f t="shared" si="0"/>
        <v>#DIV/0!</v>
      </c>
      <c r="F26" s="30" t="e">
        <f t="shared" si="1"/>
        <v>#DIV/0!</v>
      </c>
    </row>
    <row r="27" spans="1:6" ht="30" customHeight="1" thickBot="1">
      <c r="A27" s="35" t="s">
        <v>113</v>
      </c>
      <c r="B27" s="33">
        <v>0</v>
      </c>
      <c r="C27" s="34">
        <v>0</v>
      </c>
      <c r="D27" s="34">
        <v>0</v>
      </c>
      <c r="E27" s="30" t="e">
        <f t="shared" si="0"/>
        <v>#DIV/0!</v>
      </c>
      <c r="F27" s="30" t="e">
        <f t="shared" si="1"/>
        <v>#DIV/0!</v>
      </c>
    </row>
    <row r="28" spans="1:6" ht="30" customHeight="1" thickBot="1">
      <c r="A28" s="35" t="s">
        <v>114</v>
      </c>
      <c r="B28" s="33">
        <v>0</v>
      </c>
      <c r="C28" s="34">
        <v>0</v>
      </c>
      <c r="D28" s="34">
        <v>0</v>
      </c>
      <c r="E28" s="30" t="e">
        <f t="shared" si="0"/>
        <v>#DIV/0!</v>
      </c>
      <c r="F28" s="30" t="e">
        <f t="shared" si="1"/>
        <v>#DIV/0!</v>
      </c>
    </row>
    <row r="29" spans="1:6" ht="30" customHeight="1" thickBot="1">
      <c r="A29" s="35" t="s">
        <v>115</v>
      </c>
      <c r="B29" s="33">
        <v>0</v>
      </c>
      <c r="C29" s="34">
        <v>0</v>
      </c>
      <c r="D29" s="34">
        <v>0</v>
      </c>
      <c r="E29" s="30" t="e">
        <f t="shared" si="0"/>
        <v>#DIV/0!</v>
      </c>
      <c r="F29" s="30" t="e">
        <f t="shared" si="1"/>
        <v>#DIV/0!</v>
      </c>
    </row>
    <row r="30" spans="1:6" ht="30" customHeight="1" thickBot="1">
      <c r="A30" s="35" t="s">
        <v>116</v>
      </c>
      <c r="B30" s="33">
        <v>0</v>
      </c>
      <c r="C30" s="34">
        <v>0</v>
      </c>
      <c r="D30" s="34">
        <v>0</v>
      </c>
      <c r="E30" s="30" t="e">
        <f t="shared" si="0"/>
        <v>#DIV/0!</v>
      </c>
      <c r="F30" s="30" t="e">
        <f t="shared" si="1"/>
        <v>#DIV/0!</v>
      </c>
    </row>
    <row r="31" spans="1:6" ht="30" customHeight="1" thickBot="1">
      <c r="A31" s="32" t="s">
        <v>117</v>
      </c>
      <c r="B31" s="33">
        <v>0</v>
      </c>
      <c r="C31" s="34">
        <v>0</v>
      </c>
      <c r="D31" s="34">
        <v>0</v>
      </c>
      <c r="E31" s="30" t="e">
        <f t="shared" si="0"/>
        <v>#DIV/0!</v>
      </c>
      <c r="F31" s="30" t="e">
        <f t="shared" si="1"/>
        <v>#DIV/0!</v>
      </c>
    </row>
    <row r="32" spans="1:6" ht="30" customHeight="1" thickBot="1">
      <c r="A32" s="35" t="s">
        <v>118</v>
      </c>
      <c r="B32" s="33">
        <v>0</v>
      </c>
      <c r="C32" s="34">
        <v>0</v>
      </c>
      <c r="D32" s="34">
        <v>0</v>
      </c>
      <c r="E32" s="30" t="e">
        <f t="shared" si="0"/>
        <v>#DIV/0!</v>
      </c>
      <c r="F32" s="30" t="e">
        <f t="shared" si="1"/>
        <v>#DIV/0!</v>
      </c>
    </row>
    <row r="33" spans="1:6" ht="30" customHeight="1" thickBot="1">
      <c r="A33" s="35" t="s">
        <v>119</v>
      </c>
      <c r="B33" s="33">
        <v>0</v>
      </c>
      <c r="C33" s="34">
        <v>0</v>
      </c>
      <c r="D33" s="34">
        <v>0</v>
      </c>
      <c r="E33" s="30" t="e">
        <f t="shared" si="0"/>
        <v>#DIV/0!</v>
      </c>
      <c r="F33" s="30" t="e">
        <f t="shared" si="1"/>
        <v>#DIV/0!</v>
      </c>
    </row>
    <row r="34" spans="1:6" ht="30" customHeight="1" thickBot="1">
      <c r="A34" s="35" t="s">
        <v>120</v>
      </c>
      <c r="B34" s="33">
        <v>0</v>
      </c>
      <c r="C34" s="34">
        <v>0</v>
      </c>
      <c r="D34" s="34">
        <v>0</v>
      </c>
      <c r="E34" s="30" t="e">
        <f t="shared" si="0"/>
        <v>#DIV/0!</v>
      </c>
      <c r="F34" s="30" t="e">
        <f t="shared" si="1"/>
        <v>#DIV/0!</v>
      </c>
    </row>
    <row r="35" spans="1:6" ht="30" customHeight="1" thickBot="1">
      <c r="A35" s="35" t="s">
        <v>121</v>
      </c>
      <c r="B35" s="33">
        <v>0</v>
      </c>
      <c r="C35" s="34">
        <v>0</v>
      </c>
      <c r="D35" s="34">
        <v>0</v>
      </c>
      <c r="E35" s="30" t="e">
        <f t="shared" si="0"/>
        <v>#DIV/0!</v>
      </c>
      <c r="F35" s="30" t="e">
        <f t="shared" si="1"/>
        <v>#DIV/0!</v>
      </c>
    </row>
    <row r="36" spans="1:6" ht="30" customHeight="1" thickBot="1">
      <c r="A36" s="35" t="s">
        <v>122</v>
      </c>
      <c r="B36" s="33">
        <v>0</v>
      </c>
      <c r="C36" s="34">
        <v>0</v>
      </c>
      <c r="D36" s="34">
        <v>0</v>
      </c>
      <c r="E36" s="30" t="e">
        <f t="shared" si="0"/>
        <v>#DIV/0!</v>
      </c>
      <c r="F36" s="30" t="e">
        <f t="shared" si="1"/>
        <v>#DIV/0!</v>
      </c>
    </row>
    <row r="37" spans="1:6" ht="30" customHeight="1" thickBot="1">
      <c r="A37" s="35" t="s">
        <v>123</v>
      </c>
      <c r="B37" s="33">
        <v>0</v>
      </c>
      <c r="C37" s="34">
        <v>0</v>
      </c>
      <c r="D37" s="34">
        <v>0</v>
      </c>
      <c r="E37" s="30" t="e">
        <f t="shared" si="0"/>
        <v>#DIV/0!</v>
      </c>
      <c r="F37" s="30" t="e">
        <f t="shared" si="1"/>
        <v>#DIV/0!</v>
      </c>
    </row>
    <row r="38" spans="1:6" ht="30" customHeight="1" thickBot="1">
      <c r="A38" s="69" t="s">
        <v>124</v>
      </c>
      <c r="B38" s="70">
        <f>'RAČUN R I P PO EKONOMSOJ KL.'!D40+0</f>
        <v>776508.90000000014</v>
      </c>
      <c r="C38" s="70">
        <f>'RAČUN R I P PO EKONOMSOJ KL.'!E40+0</f>
        <v>946250.71000000008</v>
      </c>
      <c r="D38" s="70">
        <f>'RAČUN R I P PO EKONOMSOJ KL.'!F40+0</f>
        <v>958899.52</v>
      </c>
      <c r="E38" s="68">
        <f t="shared" si="0"/>
        <v>123.48854211458489</v>
      </c>
      <c r="F38" s="68">
        <f t="shared" si="1"/>
        <v>101.33672924800234</v>
      </c>
    </row>
    <row r="39" spans="1:6" ht="30" customHeight="1" thickBot="1">
      <c r="A39" s="71" t="s">
        <v>125</v>
      </c>
      <c r="B39" s="70">
        <v>776508.90000000014</v>
      </c>
      <c r="C39" s="70">
        <v>946250.71000000008</v>
      </c>
      <c r="D39" s="70">
        <v>958899.52</v>
      </c>
      <c r="E39" s="68">
        <v>113.73566960069977</v>
      </c>
      <c r="F39" s="68">
        <v>100.5453582525369</v>
      </c>
    </row>
    <row r="40" spans="1:6" ht="30" customHeight="1" thickBot="1">
      <c r="A40" s="35" t="s">
        <v>126</v>
      </c>
      <c r="B40" s="33">
        <v>0</v>
      </c>
      <c r="C40" s="36">
        <v>0</v>
      </c>
      <c r="D40" s="36">
        <v>0</v>
      </c>
      <c r="E40" s="30" t="e">
        <f t="shared" ref="E40:E56" si="2">D40/B40*100</f>
        <v>#DIV/0!</v>
      </c>
      <c r="F40" s="30" t="e">
        <f t="shared" ref="F40:F56" si="3">D40/C40*100</f>
        <v>#DIV/0!</v>
      </c>
    </row>
    <row r="41" spans="1:6" ht="30" customHeight="1" thickBot="1">
      <c r="A41" s="35" t="s">
        <v>127</v>
      </c>
      <c r="B41" s="33">
        <v>0</v>
      </c>
      <c r="C41" s="36">
        <v>0</v>
      </c>
      <c r="D41" s="36">
        <v>0</v>
      </c>
      <c r="E41" s="30" t="e">
        <f t="shared" si="2"/>
        <v>#DIV/0!</v>
      </c>
      <c r="F41" s="30" t="e">
        <f t="shared" si="3"/>
        <v>#DIV/0!</v>
      </c>
    </row>
    <row r="42" spans="1:6" ht="30" customHeight="1" thickBot="1">
      <c r="A42" s="35" t="s">
        <v>128</v>
      </c>
      <c r="B42" s="33">
        <v>0</v>
      </c>
      <c r="C42" s="36">
        <v>0</v>
      </c>
      <c r="D42" s="36">
        <v>0</v>
      </c>
      <c r="E42" s="30" t="e">
        <f t="shared" si="2"/>
        <v>#DIV/0!</v>
      </c>
      <c r="F42" s="30" t="e">
        <f t="shared" si="3"/>
        <v>#DIV/0!</v>
      </c>
    </row>
    <row r="43" spans="1:6" ht="30" customHeight="1" thickBot="1">
      <c r="A43" s="35" t="s">
        <v>129</v>
      </c>
      <c r="B43" s="33">
        <v>0</v>
      </c>
      <c r="C43" s="36">
        <v>0</v>
      </c>
      <c r="D43" s="36">
        <v>0</v>
      </c>
      <c r="E43" s="30" t="e">
        <f t="shared" si="2"/>
        <v>#DIV/0!</v>
      </c>
      <c r="F43" s="30" t="e">
        <f t="shared" si="3"/>
        <v>#DIV/0!</v>
      </c>
    </row>
    <row r="44" spans="1:6" ht="30" customHeight="1" thickBot="1">
      <c r="A44" s="35" t="s">
        <v>130</v>
      </c>
      <c r="B44" s="33">
        <v>0</v>
      </c>
      <c r="C44" s="36">
        <v>0</v>
      </c>
      <c r="D44" s="36">
        <v>0</v>
      </c>
      <c r="E44" s="30" t="e">
        <f t="shared" si="2"/>
        <v>#DIV/0!</v>
      </c>
      <c r="F44" s="30" t="e">
        <f t="shared" si="3"/>
        <v>#DIV/0!</v>
      </c>
    </row>
    <row r="45" spans="1:6" ht="30" customHeight="1" thickBot="1">
      <c r="A45" s="35" t="s">
        <v>131</v>
      </c>
      <c r="B45" s="33">
        <v>0</v>
      </c>
      <c r="C45" s="36">
        <v>0</v>
      </c>
      <c r="D45" s="36">
        <v>0</v>
      </c>
      <c r="E45" s="30" t="e">
        <f t="shared" si="2"/>
        <v>#DIV/0!</v>
      </c>
      <c r="F45" s="30" t="e">
        <f t="shared" si="3"/>
        <v>#DIV/0!</v>
      </c>
    </row>
    <row r="46" spans="1:6" ht="30" customHeight="1" thickBot="1">
      <c r="A46" s="35" t="s">
        <v>132</v>
      </c>
      <c r="B46" s="33">
        <v>0</v>
      </c>
      <c r="C46" s="36">
        <v>0</v>
      </c>
      <c r="D46" s="36">
        <v>0</v>
      </c>
      <c r="E46" s="30" t="e">
        <f t="shared" si="2"/>
        <v>#DIV/0!</v>
      </c>
      <c r="F46" s="30" t="e">
        <f t="shared" si="3"/>
        <v>#DIV/0!</v>
      </c>
    </row>
    <row r="47" spans="1:6" ht="30" customHeight="1" thickBot="1">
      <c r="A47" s="32" t="s">
        <v>133</v>
      </c>
      <c r="B47" s="33">
        <v>0</v>
      </c>
      <c r="C47" s="36">
        <v>0</v>
      </c>
      <c r="D47" s="36">
        <v>0</v>
      </c>
      <c r="E47" s="30" t="e">
        <f t="shared" si="2"/>
        <v>#DIV/0!</v>
      </c>
      <c r="F47" s="30" t="e">
        <f t="shared" si="3"/>
        <v>#DIV/0!</v>
      </c>
    </row>
    <row r="48" spans="1:6" ht="30" customHeight="1" thickBot="1">
      <c r="A48" s="35" t="s">
        <v>134</v>
      </c>
      <c r="B48" s="33">
        <v>0</v>
      </c>
      <c r="C48" s="36">
        <v>0</v>
      </c>
      <c r="D48" s="36">
        <v>0</v>
      </c>
      <c r="E48" s="30" t="e">
        <f t="shared" si="2"/>
        <v>#DIV/0!</v>
      </c>
      <c r="F48" s="30" t="e">
        <f t="shared" si="3"/>
        <v>#DIV/0!</v>
      </c>
    </row>
    <row r="49" spans="1:6" ht="30" customHeight="1" thickBot="1">
      <c r="A49" s="35" t="s">
        <v>135</v>
      </c>
      <c r="B49" s="33">
        <v>0</v>
      </c>
      <c r="C49" s="36">
        <v>0</v>
      </c>
      <c r="D49" s="36">
        <v>0</v>
      </c>
      <c r="E49" s="30" t="e">
        <f t="shared" si="2"/>
        <v>#DIV/0!</v>
      </c>
      <c r="F49" s="30" t="e">
        <f t="shared" si="3"/>
        <v>#DIV/0!</v>
      </c>
    </row>
    <row r="50" spans="1:6" ht="30" customHeight="1" thickBot="1">
      <c r="A50" s="35" t="s">
        <v>136</v>
      </c>
      <c r="B50" s="33">
        <v>0</v>
      </c>
      <c r="C50" s="36">
        <v>0</v>
      </c>
      <c r="D50" s="36">
        <v>0</v>
      </c>
      <c r="E50" s="30" t="e">
        <f t="shared" si="2"/>
        <v>#DIV/0!</v>
      </c>
      <c r="F50" s="30" t="e">
        <f t="shared" si="3"/>
        <v>#DIV/0!</v>
      </c>
    </row>
    <row r="51" spans="1:6" ht="30" customHeight="1" thickBot="1">
      <c r="A51" s="35" t="s">
        <v>137</v>
      </c>
      <c r="B51" s="33">
        <v>0</v>
      </c>
      <c r="C51" s="36">
        <v>0</v>
      </c>
      <c r="D51" s="36">
        <v>0</v>
      </c>
      <c r="E51" s="30" t="e">
        <f t="shared" si="2"/>
        <v>#DIV/0!</v>
      </c>
      <c r="F51" s="30" t="e">
        <f t="shared" si="3"/>
        <v>#DIV/0!</v>
      </c>
    </row>
    <row r="52" spans="1:6" ht="30" customHeight="1" thickBot="1">
      <c r="A52" s="35" t="s">
        <v>138</v>
      </c>
      <c r="B52" s="33">
        <v>0</v>
      </c>
      <c r="C52" s="36">
        <v>0</v>
      </c>
      <c r="D52" s="36">
        <v>0</v>
      </c>
      <c r="E52" s="30" t="e">
        <f t="shared" si="2"/>
        <v>#DIV/0!</v>
      </c>
      <c r="F52" s="30" t="e">
        <f t="shared" si="3"/>
        <v>#DIV/0!</v>
      </c>
    </row>
    <row r="53" spans="1:6" ht="30" customHeight="1" thickBot="1">
      <c r="A53" s="35" t="s">
        <v>139</v>
      </c>
      <c r="B53" s="33">
        <v>0</v>
      </c>
      <c r="C53" s="36">
        <v>0</v>
      </c>
      <c r="D53" s="36">
        <v>0</v>
      </c>
      <c r="E53" s="30" t="e">
        <f t="shared" si="2"/>
        <v>#DIV/0!</v>
      </c>
      <c r="F53" s="30" t="e">
        <f t="shared" si="3"/>
        <v>#DIV/0!</v>
      </c>
    </row>
    <row r="54" spans="1:6" ht="30" customHeight="1" thickBot="1">
      <c r="A54" s="35" t="s">
        <v>140</v>
      </c>
      <c r="B54" s="33">
        <v>0</v>
      </c>
      <c r="C54" s="36">
        <v>0</v>
      </c>
      <c r="D54" s="36">
        <v>0</v>
      </c>
      <c r="E54" s="30" t="e">
        <f t="shared" si="2"/>
        <v>#DIV/0!</v>
      </c>
      <c r="F54" s="30" t="e">
        <f t="shared" si="3"/>
        <v>#DIV/0!</v>
      </c>
    </row>
    <row r="55" spans="1:6" ht="30" customHeight="1" thickBot="1">
      <c r="A55" s="35" t="s">
        <v>141</v>
      </c>
      <c r="B55" s="33">
        <v>0</v>
      </c>
      <c r="C55" s="36">
        <v>0</v>
      </c>
      <c r="D55" s="36">
        <v>0</v>
      </c>
      <c r="E55" s="30" t="e">
        <f t="shared" si="2"/>
        <v>#DIV/0!</v>
      </c>
      <c r="F55" s="30" t="e">
        <f t="shared" si="3"/>
        <v>#DIV/0!</v>
      </c>
    </row>
    <row r="56" spans="1:6" ht="30" customHeight="1" thickBot="1">
      <c r="A56" s="35" t="s">
        <v>142</v>
      </c>
      <c r="B56" s="33">
        <v>0</v>
      </c>
      <c r="C56" s="36">
        <v>0</v>
      </c>
      <c r="D56" s="36">
        <v>0</v>
      </c>
      <c r="E56" s="30" t="e">
        <f t="shared" si="2"/>
        <v>#DIV/0!</v>
      </c>
      <c r="F56" s="30" t="e">
        <f t="shared" si="3"/>
        <v>#DIV/0!</v>
      </c>
    </row>
    <row r="57" spans="1:6" ht="30" customHeight="1">
      <c r="A57" s="37"/>
      <c r="B57" s="38"/>
    </row>
    <row r="58" spans="1:6">
      <c r="A58" s="38"/>
      <c r="B58" s="38"/>
    </row>
    <row r="59" spans="1:6">
      <c r="A59" s="38"/>
      <c r="B59" s="38"/>
    </row>
    <row r="60" spans="1:6">
      <c r="A60" s="38"/>
      <c r="B60" s="38"/>
    </row>
    <row r="61" spans="1:6">
      <c r="A61" s="38"/>
      <c r="B61" s="38"/>
    </row>
    <row r="62" spans="1:6">
      <c r="A62" s="38"/>
      <c r="B62" s="38"/>
    </row>
    <row r="63" spans="1:6">
      <c r="A63" s="38"/>
      <c r="B63" s="38"/>
    </row>
    <row r="64" spans="1:6">
      <c r="A64" s="38"/>
      <c r="B64" s="38"/>
    </row>
    <row r="65" spans="1:2">
      <c r="A65" s="38"/>
      <c r="B65" s="38"/>
    </row>
    <row r="66" spans="1:2">
      <c r="A66" s="38"/>
      <c r="B66" s="38"/>
    </row>
    <row r="67" spans="1:2">
      <c r="A67" s="38"/>
      <c r="B67" s="38"/>
    </row>
    <row r="68" spans="1:2">
      <c r="A68" s="38"/>
      <c r="B68" s="38"/>
    </row>
    <row r="69" spans="1:2">
      <c r="A69" s="38"/>
      <c r="B69" s="38"/>
    </row>
    <row r="70" spans="1:2">
      <c r="A70" s="38"/>
      <c r="B70" s="38"/>
    </row>
    <row r="71" spans="1:2">
      <c r="A71" s="38"/>
      <c r="B71" s="38"/>
    </row>
  </sheetData>
  <mergeCells count="6">
    <mergeCell ref="A6:F6"/>
    <mergeCell ref="A1:F1"/>
    <mergeCell ref="A2:F2"/>
    <mergeCell ref="A3:F3"/>
    <mergeCell ref="A4:F4"/>
    <mergeCell ref="A5:F5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63" fitToHeight="0" orientation="portrait" r:id="rId1"/>
  <ignoredErrors>
    <ignoredError sqref="E10:F14 E15:E23 F15:F37 E24:E37 E40:F56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7DD58-4FCE-4074-B717-3C49E3270709}">
  <sheetPr>
    <pageSetUpPr fitToPage="1"/>
  </sheetPr>
  <dimension ref="A1:M59"/>
  <sheetViews>
    <sheetView workbookViewId="0">
      <selection activeCell="C39" sqref="C39"/>
    </sheetView>
  </sheetViews>
  <sheetFormatPr defaultRowHeight="14.4"/>
  <cols>
    <col min="1" max="1" width="14.44140625" style="64" bestFit="1" customWidth="1"/>
    <col min="2" max="2" width="43.77734375" style="64" bestFit="1" customWidth="1"/>
    <col min="3" max="3" width="16.21875" style="64" bestFit="1" customWidth="1"/>
    <col min="4" max="4" width="15.77734375" style="64" customWidth="1"/>
    <col min="5" max="5" width="16.21875" style="64" bestFit="1" customWidth="1"/>
    <col min="6" max="7" width="15.77734375" style="64" customWidth="1"/>
    <col min="8" max="11" width="8.5546875" style="64" bestFit="1" customWidth="1"/>
    <col min="12" max="16384" width="8.88671875" style="64"/>
  </cols>
  <sheetData>
    <row r="1" spans="1:13" ht="16.2" thickBot="1">
      <c r="A1" s="316" t="s">
        <v>0</v>
      </c>
      <c r="B1" s="335"/>
      <c r="C1" s="335"/>
      <c r="D1" s="335"/>
      <c r="E1" s="335"/>
      <c r="F1" s="335"/>
      <c r="G1" s="336"/>
      <c r="H1" s="85"/>
      <c r="I1" s="86"/>
      <c r="J1" s="87"/>
      <c r="K1" s="87"/>
      <c r="L1" s="87"/>
      <c r="M1" s="87"/>
    </row>
    <row r="2" spans="1:13" ht="16.2" thickBot="1">
      <c r="A2" s="316" t="s">
        <v>201</v>
      </c>
      <c r="B2" s="335"/>
      <c r="C2" s="335"/>
      <c r="D2" s="335"/>
      <c r="E2" s="335"/>
      <c r="F2" s="335"/>
      <c r="G2" s="336"/>
      <c r="H2" s="84"/>
      <c r="I2" s="86"/>
      <c r="J2" s="87"/>
      <c r="K2" s="87"/>
      <c r="L2" s="87"/>
      <c r="M2" s="87"/>
    </row>
    <row r="3" spans="1:13" ht="16.2" thickBot="1">
      <c r="A3" s="366"/>
      <c r="B3" s="335"/>
      <c r="C3" s="335"/>
      <c r="D3" s="335"/>
      <c r="E3" s="335"/>
      <c r="F3" s="335"/>
      <c r="G3" s="336"/>
      <c r="H3" s="88"/>
      <c r="I3" s="89"/>
      <c r="J3" s="90"/>
      <c r="K3" s="90"/>
      <c r="L3" s="87"/>
      <c r="M3" s="87"/>
    </row>
    <row r="4" spans="1:13" ht="16.2" thickBot="1">
      <c r="A4" s="316" t="s">
        <v>79</v>
      </c>
      <c r="B4" s="335"/>
      <c r="C4" s="335"/>
      <c r="D4" s="335"/>
      <c r="E4" s="335"/>
      <c r="F4" s="335"/>
      <c r="G4" s="336"/>
      <c r="H4" s="84"/>
      <c r="I4" s="86"/>
      <c r="J4" s="87"/>
      <c r="K4" s="87"/>
      <c r="L4" s="87"/>
      <c r="M4" s="87"/>
    </row>
    <row r="5" spans="1:13" ht="16.2" thickBot="1">
      <c r="A5" s="366"/>
      <c r="B5" s="297"/>
      <c r="C5" s="297"/>
      <c r="D5" s="297"/>
      <c r="E5" s="297"/>
      <c r="F5" s="297"/>
      <c r="G5" s="298"/>
      <c r="H5" s="86"/>
      <c r="I5" s="86"/>
      <c r="J5" s="87"/>
      <c r="K5" s="87"/>
      <c r="L5" s="87"/>
      <c r="M5" s="87"/>
    </row>
    <row r="6" spans="1:13" ht="16.2" thickBot="1">
      <c r="A6" s="316" t="s">
        <v>161</v>
      </c>
      <c r="B6" s="297"/>
      <c r="C6" s="297"/>
      <c r="D6" s="297"/>
      <c r="E6" s="297"/>
      <c r="F6" s="297"/>
      <c r="G6" s="298"/>
      <c r="H6" s="88"/>
      <c r="I6" s="89"/>
      <c r="J6" s="90"/>
      <c r="K6" s="87"/>
      <c r="L6" s="87"/>
      <c r="M6" s="87"/>
    </row>
    <row r="7" spans="1:13" ht="15" thickBot="1">
      <c r="A7" s="364">
        <v>1</v>
      </c>
      <c r="B7" s="365"/>
      <c r="C7" s="91">
        <v>2</v>
      </c>
      <c r="D7" s="91">
        <v>3</v>
      </c>
      <c r="E7" s="91">
        <v>4</v>
      </c>
      <c r="F7" s="92" t="s">
        <v>260</v>
      </c>
      <c r="G7" s="92" t="s">
        <v>261</v>
      </c>
      <c r="H7" s="22"/>
    </row>
    <row r="8" spans="1:13" ht="30" customHeight="1" thickBot="1">
      <c r="A8" s="104" t="s">
        <v>152</v>
      </c>
      <c r="B8" s="93" t="s">
        <v>83</v>
      </c>
      <c r="C8" s="61" t="s">
        <v>262</v>
      </c>
      <c r="D8" s="61" t="s">
        <v>202</v>
      </c>
      <c r="E8" s="61" t="s">
        <v>203</v>
      </c>
      <c r="F8" s="60" t="s">
        <v>78</v>
      </c>
      <c r="G8" s="60" t="s">
        <v>78</v>
      </c>
      <c r="H8" s="22"/>
    </row>
    <row r="9" spans="1:13" ht="28.2" thickBot="1">
      <c r="A9" s="108"/>
      <c r="B9" s="50" t="s">
        <v>85</v>
      </c>
      <c r="C9" s="40">
        <v>0</v>
      </c>
      <c r="D9" s="40">
        <v>0</v>
      </c>
      <c r="E9" s="41">
        <v>0</v>
      </c>
      <c r="F9" s="95" t="e">
        <f t="shared" ref="F9:F16" si="0">E9/C9*100</f>
        <v>#DIV/0!</v>
      </c>
      <c r="G9" s="95" t="e">
        <f t="shared" ref="G9:G16" si="1">E9/D9*100</f>
        <v>#DIV/0!</v>
      </c>
      <c r="H9" s="22"/>
    </row>
    <row r="10" spans="1:13" ht="30" customHeight="1" thickBot="1">
      <c r="A10" s="108" t="s">
        <v>197</v>
      </c>
      <c r="B10" s="53" t="s">
        <v>86</v>
      </c>
      <c r="C10" s="40">
        <v>0</v>
      </c>
      <c r="D10" s="40">
        <v>0</v>
      </c>
      <c r="E10" s="41">
        <v>0</v>
      </c>
      <c r="F10" s="95" t="e">
        <f t="shared" si="0"/>
        <v>#DIV/0!</v>
      </c>
      <c r="G10" s="95" t="e">
        <f t="shared" si="1"/>
        <v>#DIV/0!</v>
      </c>
      <c r="H10" s="22"/>
    </row>
    <row r="11" spans="1:13" ht="15" thickBot="1">
      <c r="A11" s="257"/>
      <c r="B11" s="100"/>
      <c r="C11" s="101"/>
      <c r="D11" s="101"/>
      <c r="E11" s="102"/>
      <c r="F11" s="102"/>
      <c r="G11" s="102"/>
      <c r="H11" s="22"/>
    </row>
    <row r="12" spans="1:13" ht="25.2" customHeight="1" thickBot="1">
      <c r="A12" s="108"/>
      <c r="B12" s="50" t="s">
        <v>87</v>
      </c>
      <c r="C12" s="40">
        <v>0</v>
      </c>
      <c r="D12" s="40">
        <v>0</v>
      </c>
      <c r="E12" s="41">
        <v>0</v>
      </c>
      <c r="F12" s="95" t="e">
        <f t="shared" si="0"/>
        <v>#DIV/0!</v>
      </c>
      <c r="G12" s="95" t="e">
        <f t="shared" si="1"/>
        <v>#DIV/0!</v>
      </c>
      <c r="H12" s="22"/>
    </row>
    <row r="13" spans="1:13" ht="30" customHeight="1" thickBot="1">
      <c r="A13" s="105" t="s">
        <v>343</v>
      </c>
      <c r="B13" s="54" t="s">
        <v>88</v>
      </c>
      <c r="C13" s="40">
        <v>0</v>
      </c>
      <c r="D13" s="40">
        <v>0</v>
      </c>
      <c r="E13" s="41">
        <v>0</v>
      </c>
      <c r="F13" s="95" t="e">
        <f t="shared" si="0"/>
        <v>#DIV/0!</v>
      </c>
      <c r="G13" s="95" t="e">
        <f t="shared" si="1"/>
        <v>#DIV/0!</v>
      </c>
      <c r="H13" s="22"/>
    </row>
    <row r="14" spans="1:13" ht="15" thickBot="1">
      <c r="A14" s="258"/>
      <c r="B14" s="103"/>
      <c r="C14" s="101"/>
      <c r="D14" s="101"/>
      <c r="E14" s="102"/>
      <c r="F14" s="102"/>
      <c r="G14" s="102"/>
      <c r="H14" s="22"/>
    </row>
    <row r="15" spans="1:13" ht="28.2" thickBot="1">
      <c r="A15" s="259"/>
      <c r="B15" s="98" t="s">
        <v>89</v>
      </c>
      <c r="C15" s="40">
        <v>0</v>
      </c>
      <c r="D15" s="40">
        <v>0</v>
      </c>
      <c r="E15" s="41">
        <v>0</v>
      </c>
      <c r="F15" s="95" t="e">
        <f t="shared" si="0"/>
        <v>#DIV/0!</v>
      </c>
      <c r="G15" s="95" t="e">
        <f t="shared" si="1"/>
        <v>#DIV/0!</v>
      </c>
      <c r="H15" s="31"/>
    </row>
    <row r="16" spans="1:13" ht="30" customHeight="1" thickBot="1">
      <c r="A16" s="108"/>
      <c r="B16" s="99" t="s">
        <v>90</v>
      </c>
      <c r="C16" s="40">
        <v>0</v>
      </c>
      <c r="D16" s="40">
        <v>0</v>
      </c>
      <c r="E16" s="41">
        <v>0</v>
      </c>
      <c r="F16" s="95" t="e">
        <f t="shared" si="0"/>
        <v>#DIV/0!</v>
      </c>
      <c r="G16" s="95" t="e">
        <f t="shared" si="1"/>
        <v>#DIV/0!</v>
      </c>
      <c r="H16" s="31"/>
    </row>
    <row r="17" spans="1:10" ht="30" customHeight="1" thickBot="1">
      <c r="A17" s="105" t="s">
        <v>196</v>
      </c>
      <c r="B17" s="52" t="s">
        <v>10</v>
      </c>
      <c r="C17" s="40">
        <v>0</v>
      </c>
      <c r="D17" s="40">
        <v>0</v>
      </c>
      <c r="E17" s="41">
        <v>0</v>
      </c>
      <c r="F17" s="95" t="e">
        <f t="shared" ref="F17:F24" si="2">E17/C17*100</f>
        <v>#DIV/0!</v>
      </c>
      <c r="G17" s="95" t="e">
        <f t="shared" ref="G17:G24" si="3">E17/D17*100</f>
        <v>#DIV/0!</v>
      </c>
      <c r="H17" s="31"/>
    </row>
    <row r="18" spans="1:10" ht="30" customHeight="1" thickBot="1">
      <c r="A18" s="108" t="s">
        <v>197</v>
      </c>
      <c r="B18" s="53" t="s">
        <v>86</v>
      </c>
      <c r="C18" s="40">
        <v>0</v>
      </c>
      <c r="D18" s="40">
        <v>0</v>
      </c>
      <c r="E18" s="41">
        <v>0</v>
      </c>
      <c r="F18" s="95" t="e">
        <f t="shared" si="2"/>
        <v>#DIV/0!</v>
      </c>
      <c r="G18" s="95" t="e">
        <f t="shared" si="3"/>
        <v>#DIV/0!</v>
      </c>
      <c r="H18" s="31"/>
    </row>
    <row r="19" spans="1:10" ht="30" customHeight="1" thickBot="1">
      <c r="A19" s="105" t="s">
        <v>198</v>
      </c>
      <c r="B19" s="52" t="s">
        <v>91</v>
      </c>
      <c r="C19" s="40">
        <v>0</v>
      </c>
      <c r="D19" s="40">
        <v>0</v>
      </c>
      <c r="E19" s="41">
        <v>0</v>
      </c>
      <c r="F19" s="95" t="e">
        <f t="shared" si="2"/>
        <v>#DIV/0!</v>
      </c>
      <c r="G19" s="95" t="e">
        <f t="shared" si="3"/>
        <v>#DIV/0!</v>
      </c>
      <c r="H19" s="31"/>
    </row>
    <row r="20" spans="1:10" ht="30" customHeight="1" thickBot="1">
      <c r="A20" s="105" t="s">
        <v>199</v>
      </c>
      <c r="B20" s="54" t="s">
        <v>48</v>
      </c>
      <c r="C20" s="40">
        <v>0</v>
      </c>
      <c r="D20" s="40">
        <v>0</v>
      </c>
      <c r="E20" s="41">
        <v>0</v>
      </c>
      <c r="F20" s="95" t="e">
        <f t="shared" si="2"/>
        <v>#DIV/0!</v>
      </c>
      <c r="G20" s="95" t="e">
        <f t="shared" si="3"/>
        <v>#DIV/0!</v>
      </c>
      <c r="H20" s="31"/>
    </row>
    <row r="21" spans="1:10" ht="30" customHeight="1" thickBot="1">
      <c r="A21" s="105" t="s">
        <v>266</v>
      </c>
      <c r="B21" s="52" t="s">
        <v>92</v>
      </c>
      <c r="C21" s="40">
        <v>0</v>
      </c>
      <c r="D21" s="40">
        <v>0</v>
      </c>
      <c r="E21" s="41">
        <v>0</v>
      </c>
      <c r="F21" s="95" t="e">
        <f t="shared" si="2"/>
        <v>#DIV/0!</v>
      </c>
      <c r="G21" s="95" t="e">
        <f t="shared" si="3"/>
        <v>#DIV/0!</v>
      </c>
      <c r="H21" s="31"/>
    </row>
    <row r="22" spans="1:10" ht="30" customHeight="1" thickBot="1">
      <c r="A22" s="105" t="s">
        <v>267</v>
      </c>
      <c r="B22" s="52" t="s">
        <v>162</v>
      </c>
      <c r="C22" s="40">
        <v>0</v>
      </c>
      <c r="D22" s="40">
        <v>0</v>
      </c>
      <c r="E22" s="41">
        <v>0</v>
      </c>
      <c r="F22" s="95" t="e">
        <f t="shared" si="2"/>
        <v>#DIV/0!</v>
      </c>
      <c r="G22" s="95" t="e">
        <f t="shared" si="3"/>
        <v>#DIV/0!</v>
      </c>
      <c r="H22" s="31"/>
    </row>
    <row r="23" spans="1:10" ht="30" customHeight="1" thickBot="1">
      <c r="A23" s="105" t="s">
        <v>344</v>
      </c>
      <c r="B23" s="52" t="s">
        <v>93</v>
      </c>
      <c r="C23" s="40">
        <v>0</v>
      </c>
      <c r="D23" s="40">
        <v>0</v>
      </c>
      <c r="E23" s="41">
        <v>0</v>
      </c>
      <c r="F23" s="95" t="e">
        <f t="shared" si="2"/>
        <v>#DIV/0!</v>
      </c>
      <c r="G23" s="95" t="e">
        <f t="shared" si="3"/>
        <v>#DIV/0!</v>
      </c>
      <c r="H23" s="31"/>
    </row>
    <row r="24" spans="1:10" ht="30" customHeight="1" thickBot="1">
      <c r="A24" s="108" t="s">
        <v>200</v>
      </c>
      <c r="B24" s="53" t="s">
        <v>163</v>
      </c>
      <c r="C24" s="40">
        <v>0</v>
      </c>
      <c r="D24" s="40">
        <v>0</v>
      </c>
      <c r="E24" s="41">
        <v>0</v>
      </c>
      <c r="F24" s="95" t="e">
        <f t="shared" si="2"/>
        <v>#DIV/0!</v>
      </c>
      <c r="G24" s="95" t="e">
        <f t="shared" si="3"/>
        <v>#DIV/0!</v>
      </c>
      <c r="H24" s="31"/>
    </row>
    <row r="25" spans="1:10" ht="30" customHeight="1">
      <c r="A25" s="260"/>
      <c r="B25" s="39"/>
      <c r="C25" s="39"/>
      <c r="D25" s="39"/>
      <c r="E25" s="39"/>
      <c r="F25" s="39"/>
      <c r="G25" s="39"/>
      <c r="H25" s="31"/>
    </row>
    <row r="26" spans="1:10" ht="30" customHeight="1">
      <c r="A26" s="260"/>
      <c r="B26" s="39"/>
      <c r="C26" s="39"/>
      <c r="D26" s="39"/>
      <c r="E26" s="39"/>
      <c r="F26" s="39"/>
      <c r="G26" s="39"/>
      <c r="H26" s="22"/>
      <c r="I26" s="22"/>
      <c r="J26" s="22"/>
    </row>
    <row r="27" spans="1:10" ht="30" customHeight="1">
      <c r="A27" s="260"/>
      <c r="B27" s="39"/>
      <c r="C27" s="39"/>
      <c r="D27" s="39"/>
      <c r="E27" s="39"/>
      <c r="F27" s="39"/>
      <c r="G27" s="39"/>
      <c r="H27" s="22"/>
      <c r="I27" s="22"/>
      <c r="J27" s="22"/>
    </row>
    <row r="28" spans="1:10" ht="30" customHeight="1">
      <c r="A28" s="260"/>
      <c r="B28" s="39"/>
      <c r="C28" s="39"/>
      <c r="D28" s="39"/>
      <c r="E28" s="39"/>
      <c r="F28" s="39"/>
      <c r="G28" s="39"/>
      <c r="H28" s="22"/>
      <c r="I28" s="22"/>
      <c r="J28" s="22"/>
    </row>
    <row r="29" spans="1:10" ht="30" customHeight="1">
      <c r="A29" s="260"/>
      <c r="B29" s="39"/>
      <c r="C29" s="39"/>
      <c r="D29" s="39"/>
      <c r="E29" s="39"/>
      <c r="F29" s="39"/>
      <c r="G29" s="39"/>
      <c r="H29" s="22"/>
      <c r="I29" s="22"/>
      <c r="J29" s="22"/>
    </row>
    <row r="30" spans="1:10" ht="30" customHeight="1">
      <c r="A30" s="260"/>
      <c r="B30" s="39"/>
      <c r="C30" s="39"/>
      <c r="D30" s="39"/>
      <c r="E30" s="39"/>
      <c r="F30" s="39"/>
      <c r="G30" s="39"/>
      <c r="H30" s="22"/>
      <c r="I30" s="22"/>
      <c r="J30" s="22"/>
    </row>
    <row r="31" spans="1:10" ht="30" customHeight="1">
      <c r="A31" s="260"/>
      <c r="B31" s="39"/>
      <c r="C31" s="39"/>
      <c r="D31" s="39"/>
      <c r="E31" s="39"/>
      <c r="F31" s="39"/>
      <c r="G31" s="39"/>
      <c r="H31" s="22"/>
      <c r="I31" s="22"/>
      <c r="J31" s="22"/>
    </row>
    <row r="32" spans="1:10" ht="30" customHeight="1">
      <c r="A32" s="260"/>
      <c r="B32" s="39"/>
      <c r="C32" s="39"/>
      <c r="D32" s="39"/>
      <c r="E32" s="39"/>
      <c r="F32" s="39"/>
      <c r="G32" s="39"/>
      <c r="H32" s="22"/>
      <c r="I32" s="22"/>
      <c r="J32" s="22"/>
    </row>
    <row r="33" spans="1:10" ht="30" customHeight="1">
      <c r="A33" s="260"/>
      <c r="B33" s="39"/>
      <c r="C33" s="39"/>
      <c r="D33" s="39"/>
      <c r="E33" s="39"/>
      <c r="F33" s="39"/>
      <c r="G33" s="39"/>
      <c r="H33" s="22"/>
      <c r="I33" s="22"/>
      <c r="J33" s="22"/>
    </row>
    <row r="34" spans="1:10" ht="30" customHeight="1">
      <c r="A34" s="260"/>
      <c r="B34" s="39"/>
      <c r="C34" s="39"/>
      <c r="D34" s="39"/>
      <c r="E34" s="39"/>
      <c r="F34" s="39"/>
      <c r="G34" s="39"/>
      <c r="H34" s="22"/>
      <c r="I34" s="22"/>
      <c r="J34" s="22"/>
    </row>
    <row r="35" spans="1:10" ht="30" customHeight="1">
      <c r="A35" s="260"/>
      <c r="B35" s="39"/>
      <c r="C35" s="39"/>
      <c r="D35" s="39"/>
      <c r="E35" s="39"/>
      <c r="F35" s="39"/>
      <c r="G35" s="39"/>
      <c r="H35" s="22"/>
      <c r="I35" s="22"/>
      <c r="J35" s="22"/>
    </row>
    <row r="36" spans="1:10" ht="30" customHeight="1">
      <c r="A36" s="260"/>
      <c r="B36" s="39"/>
      <c r="C36" s="39"/>
      <c r="D36" s="39"/>
      <c r="E36" s="39"/>
      <c r="F36" s="39"/>
      <c r="G36" s="39"/>
      <c r="H36" s="22"/>
      <c r="I36" s="22"/>
      <c r="J36" s="22"/>
    </row>
    <row r="37" spans="1:10" ht="30" customHeight="1">
      <c r="A37" s="260"/>
      <c r="B37" s="39"/>
      <c r="C37" s="39"/>
      <c r="D37" s="39"/>
      <c r="E37" s="39"/>
      <c r="F37" s="39"/>
      <c r="G37" s="39"/>
      <c r="H37" s="22"/>
      <c r="I37" s="22"/>
      <c r="J37" s="22"/>
    </row>
    <row r="38" spans="1:10" ht="30" customHeight="1">
      <c r="A38" s="260"/>
      <c r="B38" s="39"/>
      <c r="C38" s="39"/>
      <c r="D38" s="39"/>
      <c r="E38" s="39"/>
      <c r="F38" s="39"/>
      <c r="G38" s="39"/>
      <c r="H38" s="22"/>
      <c r="I38" s="22"/>
      <c r="J38" s="22"/>
    </row>
    <row r="39" spans="1:10" ht="30" customHeight="1">
      <c r="A39" s="260"/>
      <c r="B39" s="39"/>
      <c r="C39" s="39"/>
      <c r="D39" s="39"/>
      <c r="E39" s="39"/>
      <c r="F39" s="39"/>
      <c r="G39" s="39"/>
      <c r="H39" s="22"/>
      <c r="I39" s="22"/>
      <c r="J39" s="22"/>
    </row>
    <row r="40" spans="1:10" ht="30" customHeight="1">
      <c r="A40" s="260"/>
      <c r="B40" s="39"/>
      <c r="C40" s="39"/>
      <c r="D40" s="39"/>
      <c r="E40" s="39"/>
      <c r="F40" s="39"/>
      <c r="G40" s="39"/>
      <c r="H40" s="22"/>
      <c r="I40" s="22"/>
      <c r="J40" s="22"/>
    </row>
    <row r="41" spans="1:10" ht="30" customHeight="1">
      <c r="A41" s="260"/>
      <c r="B41" s="39"/>
      <c r="C41" s="39"/>
      <c r="D41" s="39"/>
      <c r="E41" s="39"/>
      <c r="F41" s="39"/>
      <c r="G41" s="39"/>
      <c r="H41" s="22"/>
      <c r="I41" s="22"/>
      <c r="J41" s="22"/>
    </row>
    <row r="42" spans="1:10" ht="30" customHeight="1">
      <c r="A42" s="260"/>
      <c r="B42" s="39"/>
      <c r="C42" s="39"/>
      <c r="D42" s="39"/>
      <c r="E42" s="39"/>
      <c r="F42" s="39"/>
      <c r="G42" s="39"/>
      <c r="H42" s="22"/>
      <c r="I42" s="22"/>
      <c r="J42" s="22"/>
    </row>
    <row r="43" spans="1:10" ht="30" customHeight="1">
      <c r="A43" s="260"/>
      <c r="B43" s="39"/>
      <c r="C43" s="39"/>
      <c r="D43" s="39"/>
      <c r="E43" s="39"/>
      <c r="F43" s="39"/>
      <c r="G43" s="39"/>
      <c r="H43" s="22"/>
      <c r="I43" s="22"/>
      <c r="J43" s="22"/>
    </row>
    <row r="44" spans="1:10" ht="30" customHeight="1">
      <c r="A44" s="260"/>
      <c r="B44" s="39"/>
      <c r="C44" s="39"/>
      <c r="D44" s="39"/>
      <c r="E44" s="39"/>
      <c r="F44" s="39"/>
      <c r="G44" s="39"/>
      <c r="H44" s="22"/>
      <c r="I44" s="22"/>
      <c r="J44" s="22"/>
    </row>
    <row r="45" spans="1:10" ht="30" customHeight="1">
      <c r="A45" s="260"/>
      <c r="B45" s="39"/>
      <c r="C45" s="39"/>
      <c r="D45" s="39"/>
      <c r="E45" s="39"/>
      <c r="F45" s="39"/>
      <c r="G45" s="39"/>
      <c r="J45" s="22"/>
    </row>
    <row r="46" spans="1:10" ht="30" customHeight="1">
      <c r="A46" s="260"/>
      <c r="B46" s="39"/>
      <c r="C46" s="39"/>
      <c r="D46" s="39"/>
      <c r="E46" s="39"/>
      <c r="F46" s="39"/>
      <c r="G46" s="39"/>
      <c r="J46" s="22"/>
    </row>
    <row r="47" spans="1:10" ht="30" customHeight="1">
      <c r="A47" s="260"/>
      <c r="B47" s="39"/>
      <c r="C47" s="39"/>
      <c r="D47" s="39"/>
      <c r="E47" s="39"/>
      <c r="F47" s="39"/>
      <c r="G47" s="39"/>
      <c r="J47" s="22"/>
    </row>
    <row r="48" spans="1:10" ht="30" customHeight="1">
      <c r="A48" s="260"/>
      <c r="B48" s="39"/>
      <c r="C48" s="39"/>
      <c r="D48" s="39"/>
      <c r="E48" s="39"/>
      <c r="F48" s="39"/>
      <c r="G48" s="39"/>
      <c r="J48" s="22"/>
    </row>
    <row r="49" spans="1:10" ht="30" customHeight="1">
      <c r="A49" s="260"/>
      <c r="B49" s="39"/>
      <c r="C49" s="39"/>
      <c r="D49" s="39"/>
      <c r="E49" s="39"/>
      <c r="F49" s="39"/>
      <c r="G49" s="39"/>
      <c r="J49" s="22"/>
    </row>
    <row r="50" spans="1:10" ht="30" customHeight="1">
      <c r="A50" s="39"/>
      <c r="B50" s="39"/>
      <c r="C50" s="39"/>
      <c r="D50" s="39"/>
      <c r="E50" s="39"/>
      <c r="F50" s="39"/>
      <c r="G50" s="39"/>
      <c r="J50" s="22"/>
    </row>
    <row r="51" spans="1:10" ht="30" customHeight="1">
      <c r="A51" s="39"/>
      <c r="B51" s="39"/>
      <c r="C51" s="39"/>
      <c r="D51" s="39"/>
      <c r="E51" s="39"/>
      <c r="F51" s="39"/>
      <c r="G51" s="39"/>
      <c r="J51" s="22"/>
    </row>
    <row r="52" spans="1:10" ht="30" customHeight="1">
      <c r="A52" s="39"/>
      <c r="B52" s="39"/>
      <c r="C52" s="39"/>
      <c r="D52" s="39"/>
      <c r="E52" s="39"/>
      <c r="F52" s="39"/>
      <c r="G52" s="39"/>
    </row>
    <row r="53" spans="1:10" ht="30" customHeight="1">
      <c r="A53" s="39"/>
      <c r="B53" s="39"/>
      <c r="C53" s="39"/>
      <c r="D53" s="39"/>
      <c r="E53" s="39"/>
      <c r="F53" s="39"/>
      <c r="G53" s="39"/>
      <c r="H53" s="39"/>
      <c r="I53" s="39"/>
    </row>
    <row r="54" spans="1:10" ht="30" customHeight="1">
      <c r="A54" s="39"/>
      <c r="B54" s="39"/>
      <c r="C54" s="39"/>
      <c r="D54" s="39"/>
      <c r="E54" s="39"/>
      <c r="F54" s="39"/>
      <c r="G54" s="39"/>
      <c r="H54" s="39"/>
      <c r="I54" s="39"/>
    </row>
    <row r="55" spans="1:10" ht="30" customHeight="1"/>
    <row r="56" spans="1:10" ht="30" customHeight="1"/>
    <row r="57" spans="1:10" ht="30" customHeight="1"/>
    <row r="58" spans="1:10" ht="30" customHeight="1"/>
    <row r="59" spans="1:10" ht="30" customHeight="1"/>
  </sheetData>
  <mergeCells count="7">
    <mergeCell ref="A7:B7"/>
    <mergeCell ref="A1:G1"/>
    <mergeCell ref="A2:G2"/>
    <mergeCell ref="A3:G3"/>
    <mergeCell ref="A4:G4"/>
    <mergeCell ref="A6:G6"/>
    <mergeCell ref="A5:G5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65" fitToHeight="0" orientation="portrait" r:id="rId1"/>
  <ignoredErrors>
    <ignoredError sqref="F9:G10 F12:G13 F15:G24" evalError="1"/>
    <ignoredError sqref="A10:A47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2F49C-D4FA-46B0-AC8D-A081CC783B07}">
  <sheetPr>
    <pageSetUpPr fitToPage="1"/>
  </sheetPr>
  <dimension ref="A1:L59"/>
  <sheetViews>
    <sheetView workbookViewId="0">
      <selection activeCell="M9" sqref="M9"/>
    </sheetView>
  </sheetViews>
  <sheetFormatPr defaultRowHeight="14.4"/>
  <cols>
    <col min="1" max="1" width="7" customWidth="1"/>
    <col min="2" max="2" width="8.5546875" customWidth="1"/>
    <col min="3" max="3" width="6" customWidth="1"/>
    <col min="4" max="4" width="49.88671875" customWidth="1"/>
    <col min="5" max="5" width="16.21875" bestFit="1" customWidth="1"/>
    <col min="6" max="6" width="13.77734375" customWidth="1"/>
    <col min="7" max="7" width="16.21875" bestFit="1" customWidth="1"/>
    <col min="8" max="9" width="13.77734375" customWidth="1"/>
    <col min="10" max="11" width="8.5546875" bestFit="1" customWidth="1"/>
  </cols>
  <sheetData>
    <row r="1" spans="1:12" ht="15" customHeight="1" thickBot="1">
      <c r="A1" s="296" t="s">
        <v>0</v>
      </c>
      <c r="B1" s="335"/>
      <c r="C1" s="335"/>
      <c r="D1" s="335"/>
      <c r="E1" s="335"/>
      <c r="F1" s="335"/>
      <c r="G1" s="335"/>
      <c r="H1" s="335"/>
      <c r="I1" s="336"/>
    </row>
    <row r="2" spans="1:12" ht="15" customHeight="1" thickBot="1">
      <c r="A2" s="296" t="s">
        <v>201</v>
      </c>
      <c r="B2" s="335"/>
      <c r="C2" s="335"/>
      <c r="D2" s="335"/>
      <c r="E2" s="335"/>
      <c r="F2" s="335"/>
      <c r="G2" s="335"/>
      <c r="H2" s="335"/>
      <c r="I2" s="336"/>
    </row>
    <row r="3" spans="1:12" ht="16.2" thickBot="1">
      <c r="A3" s="363"/>
      <c r="B3" s="335"/>
      <c r="C3" s="335"/>
      <c r="D3" s="335"/>
      <c r="E3" s="335"/>
      <c r="F3" s="335"/>
      <c r="G3" s="335"/>
      <c r="H3" s="335"/>
      <c r="I3" s="336"/>
    </row>
    <row r="4" spans="1:12" ht="15" customHeight="1" thickBot="1">
      <c r="A4" s="296" t="s">
        <v>79</v>
      </c>
      <c r="B4" s="335"/>
      <c r="C4" s="335"/>
      <c r="D4" s="335"/>
      <c r="E4" s="335"/>
      <c r="F4" s="335"/>
      <c r="G4" s="335"/>
      <c r="H4" s="335"/>
      <c r="I4" s="336"/>
    </row>
    <row r="5" spans="1:12" ht="16.2" thickBot="1">
      <c r="A5" s="363"/>
      <c r="B5" s="297"/>
      <c r="C5" s="297"/>
      <c r="D5" s="297"/>
      <c r="E5" s="297"/>
      <c r="F5" s="297"/>
      <c r="G5" s="297"/>
      <c r="H5" s="297"/>
      <c r="I5" s="298"/>
    </row>
    <row r="6" spans="1:12" ht="15" customHeight="1" thickBot="1">
      <c r="A6" s="296" t="s">
        <v>164</v>
      </c>
      <c r="B6" s="297"/>
      <c r="C6" s="297"/>
      <c r="D6" s="297"/>
      <c r="E6" s="297"/>
      <c r="F6" s="297"/>
      <c r="G6" s="297"/>
      <c r="H6" s="297"/>
      <c r="I6" s="298"/>
    </row>
    <row r="7" spans="1:12" ht="15" thickBot="1">
      <c r="A7" s="367">
        <v>1</v>
      </c>
      <c r="B7" s="368"/>
      <c r="C7" s="368"/>
      <c r="D7" s="368"/>
      <c r="E7" s="83">
        <v>2</v>
      </c>
      <c r="F7" s="83">
        <v>3</v>
      </c>
      <c r="G7" s="83">
        <v>4</v>
      </c>
      <c r="H7" s="62" t="s">
        <v>260</v>
      </c>
      <c r="I7" s="62" t="s">
        <v>261</v>
      </c>
      <c r="J7" s="22"/>
    </row>
    <row r="8" spans="1:12" ht="30" customHeight="1" thickBot="1">
      <c r="A8" s="60" t="s">
        <v>80</v>
      </c>
      <c r="B8" s="60" t="s">
        <v>81</v>
      </c>
      <c r="C8" s="60" t="s">
        <v>82</v>
      </c>
      <c r="D8" s="60" t="s">
        <v>83</v>
      </c>
      <c r="E8" s="61" t="s">
        <v>262</v>
      </c>
      <c r="F8" s="61" t="s">
        <v>202</v>
      </c>
      <c r="G8" s="61" t="s">
        <v>203</v>
      </c>
      <c r="H8" s="60" t="s">
        <v>78</v>
      </c>
      <c r="I8" s="60" t="s">
        <v>78</v>
      </c>
      <c r="J8" s="22"/>
    </row>
    <row r="9" spans="1:12" ht="30" customHeight="1" thickBot="1">
      <c r="A9" s="23">
        <v>8</v>
      </c>
      <c r="B9" s="23"/>
      <c r="C9" s="23"/>
      <c r="D9" s="23" t="s">
        <v>84</v>
      </c>
      <c r="E9" s="24">
        <v>0</v>
      </c>
      <c r="F9" s="25">
        <v>0</v>
      </c>
      <c r="G9" s="24">
        <v>0</v>
      </c>
      <c r="H9" s="30" t="e">
        <f t="shared" ref="H9:H15" si="0">G9/E9*100</f>
        <v>#DIV/0!</v>
      </c>
      <c r="I9" s="30" t="e">
        <f>G9/F9*100</f>
        <v>#DIV/0!</v>
      </c>
      <c r="J9" s="22"/>
    </row>
    <row r="10" spans="1:12" ht="30" customHeight="1" thickBot="1">
      <c r="A10" s="26"/>
      <c r="B10" s="26">
        <v>81</v>
      </c>
      <c r="C10" s="26"/>
      <c r="D10" s="26" t="s">
        <v>85</v>
      </c>
      <c r="E10" s="24">
        <v>0</v>
      </c>
      <c r="F10" s="25">
        <v>0</v>
      </c>
      <c r="G10" s="24">
        <v>0</v>
      </c>
      <c r="H10" s="30" t="e">
        <f t="shared" si="0"/>
        <v>#DIV/0!</v>
      </c>
      <c r="I10" s="30" t="e">
        <f t="shared" ref="I10:I15" si="1">G10/F10*100</f>
        <v>#DIV/0!</v>
      </c>
      <c r="J10" s="22"/>
    </row>
    <row r="11" spans="1:12" ht="15" thickBot="1">
      <c r="A11" s="72"/>
      <c r="B11" s="73"/>
      <c r="C11" s="74"/>
      <c r="D11" s="74"/>
      <c r="E11" s="75"/>
      <c r="F11" s="76"/>
      <c r="G11" s="76"/>
      <c r="H11" s="76"/>
      <c r="I11" s="76"/>
      <c r="J11" s="22"/>
    </row>
    <row r="12" spans="1:12" ht="30" customHeight="1" thickBot="1">
      <c r="A12" s="23"/>
      <c r="B12" s="26">
        <v>84</v>
      </c>
      <c r="C12" s="26"/>
      <c r="D12" s="26" t="s">
        <v>87</v>
      </c>
      <c r="E12" s="24">
        <v>0</v>
      </c>
      <c r="F12" s="25">
        <v>0</v>
      </c>
      <c r="G12" s="24">
        <v>0</v>
      </c>
      <c r="H12" s="30" t="e">
        <f t="shared" si="0"/>
        <v>#DIV/0!</v>
      </c>
      <c r="I12" s="30" t="e">
        <f t="shared" si="1"/>
        <v>#DIV/0!</v>
      </c>
      <c r="J12" s="22"/>
    </row>
    <row r="13" spans="1:12" ht="15" thickBot="1">
      <c r="A13" s="77"/>
      <c r="B13" s="77"/>
      <c r="C13" s="77"/>
      <c r="D13" s="78"/>
      <c r="E13" s="75"/>
      <c r="F13" s="76"/>
      <c r="G13" s="76"/>
      <c r="H13" s="76"/>
      <c r="I13" s="76"/>
      <c r="J13" s="22"/>
    </row>
    <row r="14" spans="1:12" ht="30" customHeight="1" thickBot="1">
      <c r="A14" s="27">
        <v>5</v>
      </c>
      <c r="B14" s="27"/>
      <c r="C14" s="27"/>
      <c r="D14" s="28" t="s">
        <v>89</v>
      </c>
      <c r="E14" s="24">
        <v>0</v>
      </c>
      <c r="F14" s="25">
        <v>0</v>
      </c>
      <c r="G14" s="24">
        <v>0</v>
      </c>
      <c r="H14" s="30" t="e">
        <f t="shared" si="0"/>
        <v>#DIV/0!</v>
      </c>
      <c r="I14" s="30" t="e">
        <f t="shared" si="1"/>
        <v>#DIV/0!</v>
      </c>
      <c r="J14" s="22"/>
    </row>
    <row r="15" spans="1:12" ht="30" customHeight="1" thickBot="1">
      <c r="A15" s="26"/>
      <c r="B15" s="26">
        <v>54</v>
      </c>
      <c r="C15" s="26"/>
      <c r="D15" s="29" t="s">
        <v>90</v>
      </c>
      <c r="E15" s="24">
        <v>0</v>
      </c>
      <c r="F15" s="25">
        <v>0</v>
      </c>
      <c r="G15" s="24">
        <v>0</v>
      </c>
      <c r="H15" s="30" t="e">
        <f t="shared" si="0"/>
        <v>#DIV/0!</v>
      </c>
      <c r="I15" s="30" t="e">
        <f t="shared" si="1"/>
        <v>#DIV/0!</v>
      </c>
      <c r="J15" s="31"/>
    </row>
    <row r="16" spans="1:12" ht="30" customHeight="1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31"/>
    </row>
    <row r="17" spans="1:12" ht="30" customHeight="1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31"/>
    </row>
    <row r="18" spans="1:12" ht="30" customHeight="1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31"/>
    </row>
    <row r="19" spans="1:12" ht="30" customHeight="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31"/>
    </row>
    <row r="20" spans="1:12" ht="30" customHeight="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31"/>
    </row>
    <row r="21" spans="1:12" ht="30" customHeight="1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31"/>
    </row>
    <row r="22" spans="1:12" ht="30" customHeight="1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31"/>
    </row>
    <row r="23" spans="1:12" ht="30" customHeight="1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31"/>
    </row>
    <row r="24" spans="1:12" ht="30" customHeight="1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31"/>
    </row>
    <row r="25" spans="1:12" ht="30" customHeight="1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31"/>
    </row>
    <row r="26" spans="1:12" ht="30" customHeight="1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7" spans="1:12" ht="30" customHeight="1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</row>
    <row r="28" spans="1:12" ht="30" customHeight="1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</row>
    <row r="29" spans="1:12" ht="30" customHeight="1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</row>
    <row r="30" spans="1:12" ht="30" customHeight="1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</row>
    <row r="31" spans="1:12" ht="30" customHeight="1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</row>
    <row r="32" spans="1:12" ht="30" customHeight="1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</row>
    <row r="33" spans="1:12" ht="30" customHeight="1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</row>
    <row r="34" spans="1:12" ht="30" customHeight="1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</row>
    <row r="35" spans="1:12" ht="30" customHeight="1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</row>
    <row r="36" spans="1:12" ht="30" customHeight="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</row>
    <row r="37" spans="1:12" ht="30" customHeight="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</row>
    <row r="38" spans="1:12" ht="30" customHeight="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</row>
    <row r="39" spans="1:12" ht="30" customHeight="1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</row>
    <row r="40" spans="1:12" ht="30" customHeight="1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</row>
    <row r="41" spans="1:12" ht="30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</row>
    <row r="42" spans="1:12" ht="30" customHeight="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</row>
    <row r="43" spans="1:12" ht="30" customHeight="1">
      <c r="L43" s="22"/>
    </row>
    <row r="44" spans="1:12" ht="30" customHeight="1">
      <c r="L44" s="22"/>
    </row>
    <row r="45" spans="1:12" ht="30" customHeight="1">
      <c r="L45" s="22"/>
    </row>
    <row r="46" spans="1:12" ht="30" customHeight="1">
      <c r="L46" s="22"/>
    </row>
    <row r="47" spans="1:12" ht="30" customHeight="1">
      <c r="L47" s="22"/>
    </row>
    <row r="48" spans="1:12" ht="30" customHeight="1">
      <c r="L48" s="22"/>
    </row>
    <row r="49" spans="12:12" ht="30" customHeight="1">
      <c r="L49" s="22"/>
    </row>
    <row r="50" spans="12:12" ht="30" customHeight="1">
      <c r="L50" s="22"/>
    </row>
    <row r="51" spans="12:12" ht="30" customHeight="1">
      <c r="L51" s="22"/>
    </row>
    <row r="52" spans="12:12" ht="30" customHeight="1"/>
    <row r="53" spans="12:12" ht="30" customHeight="1"/>
    <row r="54" spans="12:12" ht="30" customHeight="1"/>
    <row r="55" spans="12:12" ht="30" customHeight="1"/>
    <row r="56" spans="12:12" ht="30" customHeight="1"/>
    <row r="57" spans="12:12" ht="30" customHeight="1"/>
    <row r="58" spans="12:12" ht="30" customHeight="1"/>
    <row r="59" spans="12:12" ht="30" customHeight="1"/>
  </sheetData>
  <mergeCells count="7">
    <mergeCell ref="A7:D7"/>
    <mergeCell ref="A6:I6"/>
    <mergeCell ref="A1:I1"/>
    <mergeCell ref="A2:I2"/>
    <mergeCell ref="A3:I3"/>
    <mergeCell ref="A4:I4"/>
    <mergeCell ref="A5:I5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63" fitToHeight="0" orientation="portrait" r:id="rId1"/>
  <ignoredErrors>
    <ignoredError sqref="H9:I10 H12:I12 H14:I15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FBC08-8730-4117-96D8-1794A884B16C}">
  <sheetPr>
    <pageSetUpPr fitToPage="1"/>
  </sheetPr>
  <dimension ref="A1:P364"/>
  <sheetViews>
    <sheetView tabSelected="1" workbookViewId="0">
      <selection activeCell="H54" sqref="H54"/>
    </sheetView>
  </sheetViews>
  <sheetFormatPr defaultRowHeight="14.4"/>
  <cols>
    <col min="1" max="1" width="12.21875" customWidth="1"/>
    <col min="2" max="2" width="58.6640625" customWidth="1"/>
    <col min="3" max="4" width="20.6640625" customWidth="1"/>
    <col min="5" max="5" width="17.77734375" customWidth="1"/>
    <col min="6" max="7" width="14.77734375" customWidth="1"/>
    <col min="8" max="9" width="11.44140625" bestFit="1" customWidth="1"/>
    <col min="10" max="10" width="12.109375" bestFit="1" customWidth="1"/>
    <col min="11" max="11" width="11.44140625" bestFit="1" customWidth="1"/>
    <col min="12" max="12" width="9.44140625" bestFit="1" customWidth="1"/>
  </cols>
  <sheetData>
    <row r="1" spans="1:8" ht="15.6" thickTop="1" thickBot="1">
      <c r="A1" s="388" t="s">
        <v>0</v>
      </c>
      <c r="B1" s="389"/>
      <c r="C1" s="389"/>
      <c r="D1" s="389"/>
      <c r="E1" s="390"/>
    </row>
    <row r="2" spans="1:8" ht="15" thickBot="1">
      <c r="A2" s="391" t="s">
        <v>201</v>
      </c>
      <c r="B2" s="297"/>
      <c r="C2" s="297"/>
      <c r="D2" s="297"/>
      <c r="E2" s="392"/>
    </row>
    <row r="3" spans="1:8" ht="16.2" customHeight="1" thickBot="1">
      <c r="A3" s="391" t="s">
        <v>1</v>
      </c>
      <c r="B3" s="297"/>
      <c r="C3" s="297"/>
      <c r="D3" s="297"/>
      <c r="E3" s="392"/>
    </row>
    <row r="4" spans="1:8" ht="15" thickBot="1">
      <c r="A4" s="378">
        <v>1</v>
      </c>
      <c r="B4" s="379"/>
      <c r="C4" s="179">
        <v>2</v>
      </c>
      <c r="D4" s="179">
        <v>3</v>
      </c>
      <c r="E4" s="180" t="s">
        <v>259</v>
      </c>
      <c r="F4" s="21"/>
    </row>
    <row r="5" spans="1:8" ht="27" thickBot="1">
      <c r="A5" s="372"/>
      <c r="B5" s="385"/>
      <c r="C5" s="153" t="s">
        <v>202</v>
      </c>
      <c r="D5" s="153" t="s">
        <v>203</v>
      </c>
      <c r="E5" s="154" t="s">
        <v>78</v>
      </c>
    </row>
    <row r="6" spans="1:8" ht="16.2" thickBot="1">
      <c r="A6" s="386" t="s">
        <v>0</v>
      </c>
      <c r="B6" s="387"/>
      <c r="C6" s="2">
        <f>C23+C36</f>
        <v>946250.71</v>
      </c>
      <c r="D6" s="2">
        <f>D23+D36</f>
        <v>958899.52</v>
      </c>
      <c r="E6" s="129">
        <f t="shared" ref="E6:E20" si="0">D6/C6*100</f>
        <v>101.33672924800237</v>
      </c>
      <c r="G6" s="124"/>
    </row>
    <row r="7" spans="1:8" ht="16.2" thickBot="1">
      <c r="A7" s="386" t="s">
        <v>189</v>
      </c>
      <c r="B7" s="387"/>
      <c r="C7" s="2">
        <f>SUM(C8:C20)</f>
        <v>946250.71000000008</v>
      </c>
      <c r="D7" s="2">
        <f>SUM(D8:D20)</f>
        <v>958899.52</v>
      </c>
      <c r="E7" s="129">
        <f t="shared" si="0"/>
        <v>101.33672924800234</v>
      </c>
      <c r="G7" s="124"/>
    </row>
    <row r="8" spans="1:8" ht="16.2" thickBot="1">
      <c r="A8" s="162" t="s">
        <v>196</v>
      </c>
      <c r="B8" s="163" t="s">
        <v>2</v>
      </c>
      <c r="C8" s="152">
        <f t="shared" ref="C8:D8" si="1">C46+0</f>
        <v>35429.15</v>
      </c>
      <c r="D8" s="152">
        <f t="shared" si="1"/>
        <v>34237.56</v>
      </c>
      <c r="E8" s="133">
        <f t="shared" si="0"/>
        <v>96.636696053955561</v>
      </c>
      <c r="G8" s="124"/>
      <c r="H8" s="124"/>
    </row>
    <row r="9" spans="1:8" ht="16.2" thickBot="1">
      <c r="A9" s="162" t="s">
        <v>197</v>
      </c>
      <c r="B9" s="164" t="s">
        <v>3</v>
      </c>
      <c r="C9" s="126">
        <f>C108+0</f>
        <v>2510</v>
      </c>
      <c r="D9" s="126">
        <f>D108+0</f>
        <v>0</v>
      </c>
      <c r="E9" s="133">
        <f t="shared" si="0"/>
        <v>0</v>
      </c>
    </row>
    <row r="10" spans="1:8" ht="16.2" thickBot="1">
      <c r="A10" s="162" t="s">
        <v>258</v>
      </c>
      <c r="B10" s="163" t="s">
        <v>4</v>
      </c>
      <c r="C10" s="126">
        <f>C114+0</f>
        <v>278.52999999999997</v>
      </c>
      <c r="D10" s="126">
        <f>D114+0</f>
        <v>248.14999999999998</v>
      </c>
      <c r="E10" s="133">
        <f t="shared" si="0"/>
        <v>89.092736868559939</v>
      </c>
    </row>
    <row r="11" spans="1:8" ht="16.2" thickBot="1">
      <c r="A11" s="162" t="s">
        <v>198</v>
      </c>
      <c r="B11" s="164" t="s">
        <v>192</v>
      </c>
      <c r="C11" s="126">
        <f>C135+0</f>
        <v>71575.460000000006</v>
      </c>
      <c r="D11" s="126">
        <f>D135+0</f>
        <v>71575.48000000001</v>
      </c>
      <c r="E11" s="133">
        <f t="shared" si="0"/>
        <v>100.00002794253786</v>
      </c>
      <c r="G11" s="124"/>
    </row>
    <row r="12" spans="1:8" ht="16.2" thickBot="1">
      <c r="A12" s="162" t="s">
        <v>199</v>
      </c>
      <c r="B12" s="164" t="s">
        <v>193</v>
      </c>
      <c r="C12" s="126">
        <f>C181+0</f>
        <v>3000</v>
      </c>
      <c r="D12" s="126">
        <f>D181+0</f>
        <v>2489.46</v>
      </c>
      <c r="E12" s="133">
        <f t="shared" si="0"/>
        <v>82.981999999999999</v>
      </c>
      <c r="G12" s="124"/>
    </row>
    <row r="13" spans="1:8" ht="16.2" thickBot="1">
      <c r="A13" s="162" t="s">
        <v>257</v>
      </c>
      <c r="B13" s="163" t="s">
        <v>5</v>
      </c>
      <c r="C13" s="126">
        <f>C190+0</f>
        <v>252.49</v>
      </c>
      <c r="D13" s="126">
        <f>D134+0</f>
        <v>252.49</v>
      </c>
      <c r="E13" s="133">
        <f t="shared" si="0"/>
        <v>100</v>
      </c>
    </row>
    <row r="14" spans="1:8" ht="16.2" thickBot="1">
      <c r="A14" s="162" t="s">
        <v>265</v>
      </c>
      <c r="B14" s="163" t="s">
        <v>6</v>
      </c>
      <c r="C14" s="126">
        <f>C199+0</f>
        <v>3391.7400000000002</v>
      </c>
      <c r="D14" s="126">
        <f>D199+0</f>
        <v>3391.7400000000002</v>
      </c>
      <c r="E14" s="133">
        <f t="shared" si="0"/>
        <v>100</v>
      </c>
    </row>
    <row r="15" spans="1:8" ht="16.2" thickBot="1">
      <c r="A15" s="162" t="s">
        <v>266</v>
      </c>
      <c r="B15" s="163" t="s">
        <v>194</v>
      </c>
      <c r="C15" s="126">
        <f>C220+0</f>
        <v>18607.68</v>
      </c>
      <c r="D15" s="126">
        <f>D220+0</f>
        <v>18607.68</v>
      </c>
      <c r="E15" s="133">
        <f t="shared" si="0"/>
        <v>100</v>
      </c>
    </row>
    <row r="16" spans="1:8" ht="16.2" thickBot="1">
      <c r="A16" s="162" t="s">
        <v>267</v>
      </c>
      <c r="B16" s="163" t="s">
        <v>195</v>
      </c>
      <c r="C16" s="126">
        <f>C236+0</f>
        <v>802380.94</v>
      </c>
      <c r="D16" s="126">
        <f>D236+0</f>
        <v>819281.19</v>
      </c>
      <c r="E16" s="133">
        <f t="shared" si="0"/>
        <v>102.10626264377616</v>
      </c>
      <c r="F16" s="64"/>
    </row>
    <row r="17" spans="1:8" ht="16.2" thickBot="1">
      <c r="A17" s="162" t="s">
        <v>252</v>
      </c>
      <c r="B17" s="163" t="s">
        <v>7</v>
      </c>
      <c r="C17" s="126">
        <f t="shared" ref="C17:D17" si="2">C290+0</f>
        <v>371.52</v>
      </c>
      <c r="D17" s="126">
        <f t="shared" si="2"/>
        <v>371.52</v>
      </c>
      <c r="E17" s="133">
        <f t="shared" si="0"/>
        <v>100</v>
      </c>
    </row>
    <row r="18" spans="1:8" ht="18" customHeight="1" thickBot="1">
      <c r="A18" s="162" t="s">
        <v>253</v>
      </c>
      <c r="B18" s="163" t="s">
        <v>7</v>
      </c>
      <c r="C18" s="126">
        <f t="shared" ref="C18:D18" si="3">C302+0</f>
        <v>2105.31</v>
      </c>
      <c r="D18" s="126">
        <f t="shared" si="3"/>
        <v>2105.31</v>
      </c>
      <c r="E18" s="133">
        <f t="shared" ref="E18" si="4">D18/C18*100</f>
        <v>100</v>
      </c>
      <c r="F18" s="64"/>
    </row>
    <row r="19" spans="1:8" ht="16.2" customHeight="1" thickBot="1">
      <c r="A19" s="162" t="s">
        <v>255</v>
      </c>
      <c r="B19" s="163" t="s">
        <v>256</v>
      </c>
      <c r="C19" s="126">
        <f t="shared" ref="C19:D19" si="5">C314+0</f>
        <v>965</v>
      </c>
      <c r="D19" s="126">
        <f t="shared" si="5"/>
        <v>965</v>
      </c>
      <c r="E19" s="133">
        <f t="shared" ref="E19" si="6">D19/C19*100</f>
        <v>100</v>
      </c>
      <c r="F19" s="64"/>
      <c r="G19" s="64"/>
    </row>
    <row r="20" spans="1:8" ht="16.2" thickBot="1">
      <c r="A20" s="162" t="s">
        <v>200</v>
      </c>
      <c r="B20" s="165" t="s">
        <v>8</v>
      </c>
      <c r="C20" s="126">
        <f>C322+0</f>
        <v>5382.8899999999994</v>
      </c>
      <c r="D20" s="126">
        <f>D322+0</f>
        <v>5373.94</v>
      </c>
      <c r="E20" s="133">
        <f t="shared" si="0"/>
        <v>99.833732437408159</v>
      </c>
      <c r="G20" s="64"/>
      <c r="H20" s="64"/>
    </row>
    <row r="21" spans="1:8" ht="15" thickBot="1">
      <c r="A21" s="207"/>
      <c r="B21" s="208"/>
      <c r="C21" s="208"/>
      <c r="D21" s="208"/>
      <c r="E21" s="209"/>
      <c r="H21" s="64"/>
    </row>
    <row r="22" spans="1:8" ht="15" thickBot="1">
      <c r="A22" s="393" t="s">
        <v>190</v>
      </c>
      <c r="B22" s="394"/>
      <c r="C22" s="170">
        <f>C23+C36</f>
        <v>946250.71</v>
      </c>
      <c r="D22" s="170">
        <f>D23+D36</f>
        <v>958899.52</v>
      </c>
      <c r="E22" s="131">
        <f>D22/C22*100</f>
        <v>101.33672924800237</v>
      </c>
    </row>
    <row r="23" spans="1:8" ht="15" thickBot="1">
      <c r="A23" s="383" t="s">
        <v>186</v>
      </c>
      <c r="B23" s="384"/>
      <c r="C23" s="171">
        <f>SUM(C24:C34)</f>
        <v>100606.29999999999</v>
      </c>
      <c r="D23" s="171">
        <f>SUM(D24:D34)</f>
        <v>93440.569999999992</v>
      </c>
      <c r="E23" s="132">
        <f>D23/C23*100</f>
        <v>92.877453996419717</v>
      </c>
    </row>
    <row r="24" spans="1:8" ht="15" thickBot="1">
      <c r="A24" s="167" t="s">
        <v>14</v>
      </c>
      <c r="B24" s="172" t="s">
        <v>15</v>
      </c>
      <c r="C24" s="173">
        <f t="shared" ref="C24" si="7">C48+0</f>
        <v>500</v>
      </c>
      <c r="D24" s="173">
        <f>D48+0</f>
        <v>500</v>
      </c>
      <c r="E24" s="192">
        <f t="shared" ref="E24:E34" si="8">D24/C24*100</f>
        <v>100</v>
      </c>
    </row>
    <row r="25" spans="1:8" ht="15" thickBot="1">
      <c r="A25" s="167" t="s">
        <v>43</v>
      </c>
      <c r="B25" s="172" t="s">
        <v>44</v>
      </c>
      <c r="C25" s="173">
        <f>C137+0</f>
        <v>729.96</v>
      </c>
      <c r="D25" s="173">
        <f>D137+0</f>
        <v>729.96</v>
      </c>
      <c r="E25" s="192">
        <f t="shared" si="8"/>
        <v>100</v>
      </c>
    </row>
    <row r="26" spans="1:8" ht="16.2" customHeight="1" thickBot="1">
      <c r="A26" s="168" t="s">
        <v>18</v>
      </c>
      <c r="B26" s="174" t="s">
        <v>19</v>
      </c>
      <c r="C26" s="175">
        <f t="shared" ref="C26" si="9">C53+0</f>
        <v>11981.07</v>
      </c>
      <c r="D26" s="175">
        <f>D53+0</f>
        <v>10789.88</v>
      </c>
      <c r="E26" s="192">
        <f t="shared" si="8"/>
        <v>90.057732740064111</v>
      </c>
    </row>
    <row r="27" spans="1:8" ht="15" thickBot="1">
      <c r="A27" s="168" t="s">
        <v>60</v>
      </c>
      <c r="B27" s="174" t="s">
        <v>61</v>
      </c>
      <c r="C27" s="175">
        <f>C238+0</f>
        <v>7316.71</v>
      </c>
      <c r="D27" s="175">
        <f>D238+0</f>
        <v>7316.71</v>
      </c>
      <c r="E27" s="192">
        <f t="shared" si="8"/>
        <v>100</v>
      </c>
    </row>
    <row r="28" spans="1:8" ht="15" thickBot="1">
      <c r="A28" s="168" t="s">
        <v>204</v>
      </c>
      <c r="B28" s="174" t="s">
        <v>205</v>
      </c>
      <c r="C28" s="175">
        <v>1100</v>
      </c>
      <c r="D28" s="175">
        <f>D92+D285</f>
        <v>1633.54</v>
      </c>
      <c r="E28" s="192">
        <f t="shared" si="8"/>
        <v>148.50363636363636</v>
      </c>
    </row>
    <row r="29" spans="1:8" ht="15" thickBot="1">
      <c r="A29" s="168" t="s">
        <v>55</v>
      </c>
      <c r="B29" s="174" t="s">
        <v>56</v>
      </c>
      <c r="C29" s="175">
        <f>C215+0</f>
        <v>108</v>
      </c>
      <c r="D29" s="175">
        <f>D215+0</f>
        <v>108</v>
      </c>
      <c r="E29" s="192">
        <f t="shared" si="8"/>
        <v>100</v>
      </c>
    </row>
    <row r="30" spans="1:8" ht="14.4" customHeight="1" thickBot="1">
      <c r="A30" s="168" t="s">
        <v>62</v>
      </c>
      <c r="B30" s="174" t="s">
        <v>63</v>
      </c>
      <c r="C30" s="175">
        <f>C243+0</f>
        <v>26310</v>
      </c>
      <c r="D30" s="175">
        <f>D243+0</f>
        <v>24873.79</v>
      </c>
      <c r="E30" s="192">
        <f t="shared" si="8"/>
        <v>94.541201064234144</v>
      </c>
    </row>
    <row r="31" spans="1:8" ht="15.6" customHeight="1" thickBot="1">
      <c r="A31" s="168" t="s">
        <v>64</v>
      </c>
      <c r="B31" s="174" t="s">
        <v>65</v>
      </c>
      <c r="C31" s="175">
        <f>C248+0</f>
        <v>229.5</v>
      </c>
      <c r="D31" s="175">
        <f>D248+0</f>
        <v>229.5</v>
      </c>
      <c r="E31" s="192">
        <f t="shared" si="8"/>
        <v>100</v>
      </c>
    </row>
    <row r="32" spans="1:8" ht="15" customHeight="1" thickBot="1">
      <c r="A32" s="168" t="s">
        <v>184</v>
      </c>
      <c r="B32" s="174" t="s">
        <v>185</v>
      </c>
      <c r="C32" s="175">
        <f t="shared" ref="C32" si="10">C66+0</f>
        <v>673.06</v>
      </c>
      <c r="D32" s="175">
        <f>D66+0</f>
        <v>673.06</v>
      </c>
      <c r="E32" s="192">
        <f t="shared" si="8"/>
        <v>100</v>
      </c>
    </row>
    <row r="33" spans="1:6" ht="15" customHeight="1" thickBot="1">
      <c r="A33" s="168" t="s">
        <v>54</v>
      </c>
      <c r="B33" s="174" t="s">
        <v>187</v>
      </c>
      <c r="C33" s="175">
        <f>C78+C201+C222+C292+C302</f>
        <v>45168.27</v>
      </c>
      <c r="D33" s="175">
        <f>D78+D201+D222+D292+D304</f>
        <v>45168.27</v>
      </c>
      <c r="E33" s="192">
        <f t="shared" si="8"/>
        <v>100</v>
      </c>
    </row>
    <row r="34" spans="1:6" ht="15" customHeight="1" thickBot="1">
      <c r="A34" s="168" t="s">
        <v>67</v>
      </c>
      <c r="B34" s="174" t="s">
        <v>68</v>
      </c>
      <c r="C34" s="175">
        <f>C253+C316</f>
        <v>6489.73</v>
      </c>
      <c r="D34" s="175">
        <f>D253+D316</f>
        <v>1417.8600000000001</v>
      </c>
      <c r="E34" s="192">
        <f t="shared" si="8"/>
        <v>21.847750214569793</v>
      </c>
    </row>
    <row r="35" spans="1:6" ht="15" customHeight="1" thickBot="1">
      <c r="A35" s="369"/>
      <c r="B35" s="370"/>
      <c r="C35" s="370"/>
      <c r="D35" s="370"/>
      <c r="E35" s="371"/>
    </row>
    <row r="36" spans="1:6" ht="15" thickBot="1">
      <c r="A36" s="376" t="s">
        <v>188</v>
      </c>
      <c r="B36" s="377"/>
      <c r="C36" s="176">
        <f t="shared" ref="C36" si="11">SUM(C37:C40)</f>
        <v>845644.41</v>
      </c>
      <c r="D36" s="176">
        <f>SUM(D37:D40)</f>
        <v>865458.95000000007</v>
      </c>
      <c r="E36" s="134">
        <f>D36/C36*100</f>
        <v>102.3431290700544</v>
      </c>
    </row>
    <row r="37" spans="1:6" ht="15" thickBot="1">
      <c r="A37" s="169" t="s">
        <v>33</v>
      </c>
      <c r="B37" s="177" t="s">
        <v>34</v>
      </c>
      <c r="C37" s="178">
        <f>C110+C116+C143+C183+C192+C259+C324</f>
        <v>799448.04</v>
      </c>
      <c r="D37" s="178">
        <f>D116+D143+D183+D192+D259+D324</f>
        <v>819262.56</v>
      </c>
      <c r="E37" s="135">
        <f>D37/C37*100</f>
        <v>102.47852505836401</v>
      </c>
    </row>
    <row r="38" spans="1:6" ht="15" thickBot="1">
      <c r="A38" s="169" t="s">
        <v>26</v>
      </c>
      <c r="B38" s="177" t="s">
        <v>27</v>
      </c>
      <c r="C38" s="178">
        <f>C170+C333</f>
        <v>11508.849999999999</v>
      </c>
      <c r="D38" s="178">
        <f>D170+D333</f>
        <v>11508.849999999999</v>
      </c>
      <c r="E38" s="135">
        <f>D38/C38*100</f>
        <v>100</v>
      </c>
    </row>
    <row r="39" spans="1:6" ht="15" thickBot="1">
      <c r="A39" s="169" t="s">
        <v>24</v>
      </c>
      <c r="B39" s="177" t="s">
        <v>25</v>
      </c>
      <c r="C39" s="178">
        <f>C98+0</f>
        <v>375</v>
      </c>
      <c r="D39" s="178">
        <f>D98+0</f>
        <v>375</v>
      </c>
      <c r="E39" s="135">
        <f>D39/C39*100</f>
        <v>100</v>
      </c>
    </row>
    <row r="40" spans="1:6" ht="15" thickBot="1">
      <c r="A40" s="169" t="s">
        <v>45</v>
      </c>
      <c r="B40" s="177" t="s">
        <v>46</v>
      </c>
      <c r="C40" s="178">
        <f>C176+0</f>
        <v>34312.519999999997</v>
      </c>
      <c r="D40" s="178">
        <f>D176+0</f>
        <v>34312.54</v>
      </c>
      <c r="E40" s="135">
        <f>D40/C40*100</f>
        <v>100.00005828776204</v>
      </c>
    </row>
    <row r="41" spans="1:6" ht="15" thickBot="1">
      <c r="A41" s="380"/>
      <c r="B41" s="381"/>
      <c r="C41" s="381"/>
      <c r="D41" s="381"/>
      <c r="E41" s="382"/>
    </row>
    <row r="42" spans="1:6" ht="15" customHeight="1" thickTop="1" thickBot="1">
      <c r="A42" s="378">
        <v>1</v>
      </c>
      <c r="B42" s="379"/>
      <c r="C42" s="179">
        <v>2</v>
      </c>
      <c r="D42" s="179">
        <v>3</v>
      </c>
      <c r="E42" s="180" t="s">
        <v>259</v>
      </c>
    </row>
    <row r="43" spans="1:6" ht="27" thickBot="1">
      <c r="A43" s="372"/>
      <c r="B43" s="373"/>
      <c r="C43" s="153" t="s">
        <v>202</v>
      </c>
      <c r="D43" s="153" t="s">
        <v>203</v>
      </c>
      <c r="E43" s="157" t="s">
        <v>78</v>
      </c>
    </row>
    <row r="44" spans="1:6" ht="15" thickBot="1">
      <c r="A44" s="374" t="s">
        <v>0</v>
      </c>
      <c r="B44" s="375"/>
      <c r="C44" s="156">
        <f>C45+C106+C107+C133+C134+C197+C198+C321</f>
        <v>946250.71</v>
      </c>
      <c r="D44" s="156">
        <f>D45+D106+D107+D133+D134+D197+D198+D321</f>
        <v>958899.5199999999</v>
      </c>
      <c r="E44" s="155">
        <f t="shared" ref="E44:E95" si="12">D44/C44*100</f>
        <v>101.33672924800234</v>
      </c>
      <c r="F44" s="206"/>
    </row>
    <row r="45" spans="1:6" ht="16.8" thickTop="1" thickBot="1">
      <c r="A45" s="136" t="s">
        <v>9</v>
      </c>
      <c r="B45" s="127" t="s">
        <v>10</v>
      </c>
      <c r="C45" s="128">
        <f>C46+0</f>
        <v>35429.15</v>
      </c>
      <c r="D45" s="128">
        <f>D46+0</f>
        <v>34237.56</v>
      </c>
      <c r="E45" s="137">
        <f t="shared" si="12"/>
        <v>96.636696053955561</v>
      </c>
      <c r="F45" s="206"/>
    </row>
    <row r="46" spans="1:6" ht="16.2" thickBot="1">
      <c r="A46" s="138" t="s">
        <v>11</v>
      </c>
      <c r="B46" s="3" t="s">
        <v>10</v>
      </c>
      <c r="C46" s="4">
        <f>C47+C97</f>
        <v>35429.15</v>
      </c>
      <c r="D46" s="4">
        <f>D47+D97</f>
        <v>34237.56</v>
      </c>
      <c r="E46" s="130">
        <f t="shared" si="12"/>
        <v>96.636696053955561</v>
      </c>
      <c r="F46" s="206"/>
    </row>
    <row r="47" spans="1:6" ht="16.2" thickBot="1">
      <c r="A47" s="139" t="s">
        <v>12</v>
      </c>
      <c r="B47" s="5" t="s">
        <v>13</v>
      </c>
      <c r="C47" s="6">
        <f>C48+C53+C66+C78+C92</f>
        <v>35054.15</v>
      </c>
      <c r="D47" s="6">
        <f>D48+D53+D66+D78+D92</f>
        <v>33862.559999999998</v>
      </c>
      <c r="E47" s="130">
        <f t="shared" si="12"/>
        <v>96.600716320321538</v>
      </c>
      <c r="F47" s="206"/>
    </row>
    <row r="48" spans="1:6" ht="16.2" thickBot="1">
      <c r="A48" s="140" t="s">
        <v>14</v>
      </c>
      <c r="B48" s="7" t="s">
        <v>15</v>
      </c>
      <c r="C48" s="8">
        <f t="shared" ref="C48:D48" si="13">SUM(C50+0)</f>
        <v>500</v>
      </c>
      <c r="D48" s="8">
        <f t="shared" si="13"/>
        <v>500</v>
      </c>
      <c r="E48" s="129">
        <f t="shared" si="12"/>
        <v>100</v>
      </c>
      <c r="F48" s="206"/>
    </row>
    <row r="49" spans="1:6" ht="16.2" thickBot="1">
      <c r="A49" s="181">
        <v>3</v>
      </c>
      <c r="B49" s="9" t="s">
        <v>16</v>
      </c>
      <c r="C49" s="10">
        <f t="shared" ref="C49:D49" si="14">SUM(C50+0)</f>
        <v>500</v>
      </c>
      <c r="D49" s="10">
        <f t="shared" si="14"/>
        <v>500</v>
      </c>
      <c r="E49" s="142">
        <f t="shared" si="12"/>
        <v>100</v>
      </c>
      <c r="F49" s="206"/>
    </row>
    <row r="50" spans="1:6" ht="16.2" thickBot="1">
      <c r="A50" s="143">
        <v>32</v>
      </c>
      <c r="B50" s="11" t="s">
        <v>17</v>
      </c>
      <c r="C50" s="12">
        <v>500</v>
      </c>
      <c r="D50" s="12">
        <f>D51+0</f>
        <v>500</v>
      </c>
      <c r="E50" s="133">
        <f t="shared" si="12"/>
        <v>100</v>
      </c>
      <c r="F50" s="206"/>
    </row>
    <row r="51" spans="1:6" ht="16.2" thickBot="1">
      <c r="A51" s="143">
        <v>323</v>
      </c>
      <c r="B51" s="11" t="s">
        <v>210</v>
      </c>
      <c r="C51" s="182"/>
      <c r="D51" s="12">
        <f>D52+0</f>
        <v>500</v>
      </c>
      <c r="E51" s="133" t="e">
        <f t="shared" ref="E51:E52" si="15">D51/C51*100</f>
        <v>#DIV/0!</v>
      </c>
      <c r="F51" s="64"/>
    </row>
    <row r="52" spans="1:6" ht="16.2" thickBot="1">
      <c r="A52" s="143">
        <v>3239</v>
      </c>
      <c r="B52" s="11" t="s">
        <v>211</v>
      </c>
      <c r="C52" s="182"/>
      <c r="D52" s="12">
        <v>500</v>
      </c>
      <c r="E52" s="133" t="e">
        <f t="shared" si="15"/>
        <v>#DIV/0!</v>
      </c>
      <c r="F52" s="64"/>
    </row>
    <row r="53" spans="1:6" ht="16.2" thickBot="1">
      <c r="A53" s="140" t="s">
        <v>18</v>
      </c>
      <c r="B53" s="7" t="s">
        <v>19</v>
      </c>
      <c r="C53" s="8">
        <f t="shared" ref="C53:D53" si="16">0+C54</f>
        <v>11981.07</v>
      </c>
      <c r="D53" s="8">
        <f t="shared" si="16"/>
        <v>10789.88</v>
      </c>
      <c r="E53" s="129">
        <f t="shared" si="12"/>
        <v>90.057732740064111</v>
      </c>
    </row>
    <row r="54" spans="1:6" ht="16.2" thickBot="1">
      <c r="A54" s="141">
        <v>3</v>
      </c>
      <c r="B54" s="9" t="s">
        <v>16</v>
      </c>
      <c r="C54" s="10">
        <f>C55+C62</f>
        <v>11981.07</v>
      </c>
      <c r="D54" s="10">
        <f>D55+D62</f>
        <v>10789.88</v>
      </c>
      <c r="E54" s="142">
        <f t="shared" si="12"/>
        <v>90.057732740064111</v>
      </c>
    </row>
    <row r="55" spans="1:6" ht="16.2" thickBot="1">
      <c r="A55" s="143">
        <v>31</v>
      </c>
      <c r="B55" s="11" t="s">
        <v>20</v>
      </c>
      <c r="C55" s="13">
        <v>10221.07</v>
      </c>
      <c r="D55" s="13">
        <f>SUM(D56+D58+D60)</f>
        <v>9916.2799999999988</v>
      </c>
      <c r="E55" s="133">
        <f t="shared" si="12"/>
        <v>97.018022574935884</v>
      </c>
    </row>
    <row r="56" spans="1:6" ht="16.2" thickBot="1">
      <c r="A56" s="143">
        <v>311</v>
      </c>
      <c r="B56" s="11" t="s">
        <v>215</v>
      </c>
      <c r="C56" s="182"/>
      <c r="D56" s="13">
        <f>D57+0</f>
        <v>7481.78</v>
      </c>
      <c r="E56" s="133" t="e">
        <f t="shared" ref="E56:E61" si="17">D56/C56*100</f>
        <v>#DIV/0!</v>
      </c>
      <c r="F56" s="64"/>
    </row>
    <row r="57" spans="1:6" ht="16.2" thickBot="1">
      <c r="A57" s="143">
        <v>3111</v>
      </c>
      <c r="B57" s="11" t="s">
        <v>216</v>
      </c>
      <c r="C57" s="182"/>
      <c r="D57" s="13">
        <v>7481.78</v>
      </c>
      <c r="E57" s="133" t="e">
        <f t="shared" si="17"/>
        <v>#DIV/0!</v>
      </c>
      <c r="F57" s="64"/>
    </row>
    <row r="58" spans="1:6" ht="16.2" thickBot="1">
      <c r="A58" s="143">
        <v>312</v>
      </c>
      <c r="B58" s="11" t="s">
        <v>219</v>
      </c>
      <c r="C58" s="182"/>
      <c r="D58" s="13">
        <f>D59+0</f>
        <v>1200</v>
      </c>
      <c r="E58" s="133" t="e">
        <f t="shared" si="17"/>
        <v>#DIV/0!</v>
      </c>
      <c r="F58" s="64"/>
    </row>
    <row r="59" spans="1:6" ht="16.2" thickBot="1">
      <c r="A59" s="143">
        <v>3121</v>
      </c>
      <c r="B59" s="11" t="s">
        <v>219</v>
      </c>
      <c r="C59" s="182"/>
      <c r="D59" s="13">
        <v>1200</v>
      </c>
      <c r="E59" s="133" t="e">
        <f t="shared" si="17"/>
        <v>#DIV/0!</v>
      </c>
      <c r="F59" s="64"/>
    </row>
    <row r="60" spans="1:6" ht="16.2" thickBot="1">
      <c r="A60" s="143">
        <v>313</v>
      </c>
      <c r="B60" s="11" t="s">
        <v>220</v>
      </c>
      <c r="C60" s="182"/>
      <c r="D60" s="13">
        <f>D61+0</f>
        <v>1234.5</v>
      </c>
      <c r="E60" s="133" t="e">
        <f t="shared" si="17"/>
        <v>#DIV/0!</v>
      </c>
      <c r="F60" s="64"/>
    </row>
    <row r="61" spans="1:6" ht="16.2" thickBot="1">
      <c r="A61" s="143">
        <v>3132</v>
      </c>
      <c r="B61" s="11" t="s">
        <v>221</v>
      </c>
      <c r="C61" s="182"/>
      <c r="D61" s="13">
        <v>1234.5</v>
      </c>
      <c r="E61" s="133" t="e">
        <f t="shared" si="17"/>
        <v>#DIV/0!</v>
      </c>
      <c r="F61" s="64"/>
    </row>
    <row r="62" spans="1:6" ht="16.2" thickBot="1">
      <c r="A62" s="143">
        <v>32</v>
      </c>
      <c r="B62" s="11" t="s">
        <v>17</v>
      </c>
      <c r="C62" s="12">
        <v>1760</v>
      </c>
      <c r="D62" s="12">
        <f>D63+0</f>
        <v>873.6</v>
      </c>
      <c r="E62" s="133">
        <f t="shared" si="12"/>
        <v>49.63636363636364</v>
      </c>
    </row>
    <row r="63" spans="1:6" ht="16.2" thickBot="1">
      <c r="A63" s="143">
        <v>321</v>
      </c>
      <c r="B63" s="11" t="s">
        <v>222</v>
      </c>
      <c r="C63" s="182"/>
      <c r="D63" s="12">
        <f>SUM(D64:D65)</f>
        <v>873.6</v>
      </c>
      <c r="E63" s="133" t="e">
        <f t="shared" ref="E63:E65" si="18">D63/C63*100</f>
        <v>#DIV/0!</v>
      </c>
      <c r="F63" s="64"/>
    </row>
    <row r="64" spans="1:6" ht="16.2" thickBot="1">
      <c r="A64" s="143">
        <v>3211</v>
      </c>
      <c r="B64" s="11" t="s">
        <v>223</v>
      </c>
      <c r="C64" s="182"/>
      <c r="D64" s="12">
        <v>187</v>
      </c>
      <c r="E64" s="133"/>
      <c r="F64" s="64"/>
    </row>
    <row r="65" spans="1:8" ht="16.2" thickBot="1">
      <c r="A65" s="143">
        <v>3212</v>
      </c>
      <c r="B65" s="11" t="s">
        <v>224</v>
      </c>
      <c r="C65" s="182"/>
      <c r="D65" s="12">
        <v>686.6</v>
      </c>
      <c r="E65" s="133" t="e">
        <f t="shared" si="18"/>
        <v>#DIV/0!</v>
      </c>
      <c r="F65" s="64"/>
    </row>
    <row r="66" spans="1:8" ht="16.2" thickBot="1">
      <c r="A66" s="140" t="s">
        <v>184</v>
      </c>
      <c r="B66" s="7" t="s">
        <v>185</v>
      </c>
      <c r="C66" s="8">
        <f>C67+0</f>
        <v>673.06</v>
      </c>
      <c r="D66" s="8">
        <f>D67+0</f>
        <v>673.06</v>
      </c>
      <c r="E66" s="144">
        <f t="shared" si="12"/>
        <v>100</v>
      </c>
    </row>
    <row r="67" spans="1:8" ht="16.2" thickBot="1">
      <c r="A67" s="141">
        <v>3</v>
      </c>
      <c r="B67" s="9" t="s">
        <v>16</v>
      </c>
      <c r="C67" s="10">
        <f>C68+0</f>
        <v>673.06</v>
      </c>
      <c r="D67" s="10">
        <f>D68+0</f>
        <v>673.06</v>
      </c>
      <c r="E67" s="142">
        <f t="shared" si="12"/>
        <v>100</v>
      </c>
    </row>
    <row r="68" spans="1:8" ht="16.2" thickBot="1">
      <c r="A68" s="143">
        <v>32</v>
      </c>
      <c r="B68" s="11" t="s">
        <v>17</v>
      </c>
      <c r="C68" s="12">
        <v>673.06</v>
      </c>
      <c r="D68" s="12">
        <f>D69+D71+D73+D76</f>
        <v>673.06</v>
      </c>
      <c r="E68" s="133">
        <f t="shared" si="12"/>
        <v>100</v>
      </c>
    </row>
    <row r="69" spans="1:8" ht="16.2" thickBot="1">
      <c r="A69" s="143">
        <v>321</v>
      </c>
      <c r="B69" s="11" t="s">
        <v>222</v>
      </c>
      <c r="C69" s="182"/>
      <c r="D69" s="12">
        <f>D70+0</f>
        <v>37</v>
      </c>
      <c r="E69" s="133" t="e">
        <f t="shared" ref="E69:E77" si="19">D69/C69*100</f>
        <v>#DIV/0!</v>
      </c>
      <c r="F69" s="64"/>
    </row>
    <row r="70" spans="1:8" ht="16.2" thickBot="1">
      <c r="A70" s="143">
        <v>3211</v>
      </c>
      <c r="B70" s="11" t="s">
        <v>223</v>
      </c>
      <c r="C70" s="182"/>
      <c r="D70" s="12">
        <v>37</v>
      </c>
      <c r="E70" s="133" t="e">
        <f t="shared" si="19"/>
        <v>#DIV/0!</v>
      </c>
      <c r="F70" s="64"/>
    </row>
    <row r="71" spans="1:8" ht="16.2" thickBot="1">
      <c r="A71" s="143">
        <v>322</v>
      </c>
      <c r="B71" s="11" t="s">
        <v>213</v>
      </c>
      <c r="C71" s="182"/>
      <c r="D71" s="12">
        <f>D72+0</f>
        <v>126.64</v>
      </c>
      <c r="E71" s="133" t="e">
        <f t="shared" si="19"/>
        <v>#DIV/0!</v>
      </c>
      <c r="F71" s="64"/>
    </row>
    <row r="72" spans="1:8" ht="16.2" thickBot="1">
      <c r="A72" s="143">
        <v>3221</v>
      </c>
      <c r="B72" s="11" t="s">
        <v>226</v>
      </c>
      <c r="C72" s="182"/>
      <c r="D72" s="12">
        <v>126.64</v>
      </c>
      <c r="E72" s="133" t="e">
        <f t="shared" si="19"/>
        <v>#DIV/0!</v>
      </c>
      <c r="F72" s="64"/>
    </row>
    <row r="73" spans="1:8" ht="16.2" thickBot="1">
      <c r="A73" s="143">
        <v>323</v>
      </c>
      <c r="B73" s="11" t="s">
        <v>210</v>
      </c>
      <c r="C73" s="182"/>
      <c r="D73" s="12">
        <f>SUM(D74:D75)</f>
        <v>76.7</v>
      </c>
      <c r="E73" s="133" t="e">
        <f t="shared" si="19"/>
        <v>#DIV/0!</v>
      </c>
      <c r="F73" s="64"/>
      <c r="G73" s="206"/>
    </row>
    <row r="74" spans="1:8" ht="16.2" thickBot="1">
      <c r="A74" s="143">
        <v>3232</v>
      </c>
      <c r="B74" s="11" t="s">
        <v>232</v>
      </c>
      <c r="C74" s="182"/>
      <c r="D74" s="12">
        <v>61.9</v>
      </c>
      <c r="E74" s="133" t="e">
        <f t="shared" si="19"/>
        <v>#DIV/0!</v>
      </c>
      <c r="F74" s="64"/>
      <c r="G74" s="206"/>
    </row>
    <row r="75" spans="1:8" ht="16.2" thickBot="1">
      <c r="A75" s="143">
        <v>3239</v>
      </c>
      <c r="B75" s="11" t="s">
        <v>211</v>
      </c>
      <c r="C75" s="182"/>
      <c r="D75" s="12">
        <v>14.8</v>
      </c>
      <c r="E75" s="133" t="e">
        <f t="shared" si="19"/>
        <v>#DIV/0!</v>
      </c>
      <c r="F75" s="64"/>
      <c r="G75" s="206"/>
    </row>
    <row r="76" spans="1:8" ht="16.2" thickBot="1">
      <c r="A76" s="143">
        <v>329</v>
      </c>
      <c r="B76" s="11" t="s">
        <v>230</v>
      </c>
      <c r="C76" s="182"/>
      <c r="D76" s="12">
        <f>D77+0</f>
        <v>432.72</v>
      </c>
      <c r="E76" s="133" t="e">
        <f t="shared" si="19"/>
        <v>#DIV/0!</v>
      </c>
      <c r="F76" s="64"/>
      <c r="G76" s="206"/>
    </row>
    <row r="77" spans="1:8" ht="16.2" thickBot="1">
      <c r="A77" s="143">
        <v>3299</v>
      </c>
      <c r="B77" s="11" t="s">
        <v>230</v>
      </c>
      <c r="C77" s="182"/>
      <c r="D77" s="12">
        <v>432.72</v>
      </c>
      <c r="E77" s="133" t="e">
        <f t="shared" si="19"/>
        <v>#DIV/0!</v>
      </c>
      <c r="F77" s="64"/>
      <c r="G77" s="206"/>
      <c r="H77" s="64"/>
    </row>
    <row r="78" spans="1:8" ht="16.2" thickBot="1">
      <c r="A78" s="140" t="s">
        <v>21</v>
      </c>
      <c r="B78" s="7" t="s">
        <v>187</v>
      </c>
      <c r="C78" s="8">
        <f>C79+0</f>
        <v>20800.02</v>
      </c>
      <c r="D78" s="8">
        <f>D79+0</f>
        <v>20800.019999999997</v>
      </c>
      <c r="E78" s="129">
        <f t="shared" si="12"/>
        <v>99.999999999999972</v>
      </c>
      <c r="G78" s="206"/>
      <c r="H78" s="64"/>
    </row>
    <row r="79" spans="1:8" ht="16.2" thickBot="1">
      <c r="A79" s="145">
        <v>3</v>
      </c>
      <c r="B79" s="9" t="s">
        <v>16</v>
      </c>
      <c r="C79" s="10">
        <f t="shared" ref="C79:D79" si="20">C80+C87</f>
        <v>20800.02</v>
      </c>
      <c r="D79" s="10">
        <f t="shared" si="20"/>
        <v>20800.019999999997</v>
      </c>
      <c r="E79" s="142">
        <f t="shared" si="12"/>
        <v>99.999999999999972</v>
      </c>
      <c r="G79" s="206"/>
      <c r="H79" s="64"/>
    </row>
    <row r="80" spans="1:8" ht="16.2" thickBot="1">
      <c r="A80" s="143">
        <v>31</v>
      </c>
      <c r="B80" s="11" t="s">
        <v>20</v>
      </c>
      <c r="C80" s="13">
        <v>19830.990000000002</v>
      </c>
      <c r="D80" s="13">
        <f>D81+D83+D85</f>
        <v>19830.989999999998</v>
      </c>
      <c r="E80" s="133">
        <f t="shared" si="12"/>
        <v>99.999999999999972</v>
      </c>
      <c r="G80" s="206"/>
      <c r="H80" s="64"/>
    </row>
    <row r="81" spans="1:8" ht="16.2" thickBot="1">
      <c r="A81" s="143">
        <v>311</v>
      </c>
      <c r="B81" s="11" t="s">
        <v>215</v>
      </c>
      <c r="C81" s="184"/>
      <c r="D81" s="13">
        <f>D82+0</f>
        <v>16389.82</v>
      </c>
      <c r="E81" s="133" t="e">
        <f t="shared" ref="E81:E90" si="21">D81/C81*100</f>
        <v>#DIV/0!</v>
      </c>
      <c r="F81" s="64"/>
      <c r="G81" s="206"/>
      <c r="H81" s="64"/>
    </row>
    <row r="82" spans="1:8" ht="16.2" thickBot="1">
      <c r="A82" s="143">
        <v>3111</v>
      </c>
      <c r="B82" s="11" t="s">
        <v>216</v>
      </c>
      <c r="C82" s="184"/>
      <c r="D82" s="13">
        <v>16389.82</v>
      </c>
      <c r="E82" s="133" t="e">
        <f t="shared" si="21"/>
        <v>#DIV/0!</v>
      </c>
      <c r="F82" s="64"/>
      <c r="G82" s="206"/>
      <c r="H82" s="64"/>
    </row>
    <row r="83" spans="1:8" ht="16.2" thickBot="1">
      <c r="A83" s="143">
        <v>312</v>
      </c>
      <c r="B83" s="11" t="s">
        <v>219</v>
      </c>
      <c r="C83" s="184"/>
      <c r="D83" s="13">
        <f>D84+0</f>
        <v>736.8</v>
      </c>
      <c r="E83" s="133" t="e">
        <f t="shared" si="21"/>
        <v>#DIV/0!</v>
      </c>
      <c r="F83" s="64"/>
      <c r="G83" s="206"/>
      <c r="H83" s="64"/>
    </row>
    <row r="84" spans="1:8" ht="16.2" thickBot="1">
      <c r="A84" s="143">
        <v>3121</v>
      </c>
      <c r="B84" s="11" t="s">
        <v>219</v>
      </c>
      <c r="C84" s="184"/>
      <c r="D84" s="13">
        <v>736.8</v>
      </c>
      <c r="E84" s="133" t="e">
        <f t="shared" si="21"/>
        <v>#DIV/0!</v>
      </c>
      <c r="F84" s="64"/>
      <c r="G84" s="206"/>
      <c r="H84" s="64"/>
    </row>
    <row r="85" spans="1:8" ht="16.2" thickBot="1">
      <c r="A85" s="143">
        <v>313</v>
      </c>
      <c r="B85" s="11" t="s">
        <v>220</v>
      </c>
      <c r="C85" s="184"/>
      <c r="D85" s="13">
        <f>D86+0</f>
        <v>2704.37</v>
      </c>
      <c r="E85" s="133" t="e">
        <f t="shared" si="21"/>
        <v>#DIV/0!</v>
      </c>
      <c r="F85" s="64"/>
      <c r="G85" s="206"/>
      <c r="H85" s="64"/>
    </row>
    <row r="86" spans="1:8" ht="16.2" thickBot="1">
      <c r="A86" s="143">
        <v>3132</v>
      </c>
      <c r="B86" s="11" t="s">
        <v>221</v>
      </c>
      <c r="C86" s="184"/>
      <c r="D86" s="13">
        <v>2704.37</v>
      </c>
      <c r="E86" s="133" t="e">
        <f t="shared" si="21"/>
        <v>#DIV/0!</v>
      </c>
      <c r="F86" s="64"/>
      <c r="G86" s="206"/>
    </row>
    <row r="87" spans="1:8" ht="16.2" thickBot="1">
      <c r="A87" s="143">
        <v>32</v>
      </c>
      <c r="B87" s="11" t="s">
        <v>17</v>
      </c>
      <c r="C87" s="13">
        <v>969.03</v>
      </c>
      <c r="D87" s="13">
        <f>D88+D90</f>
        <v>969.03000000000009</v>
      </c>
      <c r="E87" s="133">
        <f t="shared" si="21"/>
        <v>100.00000000000003</v>
      </c>
      <c r="F87" s="64"/>
      <c r="G87" s="206"/>
    </row>
    <row r="88" spans="1:8" ht="16.2" thickBot="1">
      <c r="A88" s="143">
        <v>321</v>
      </c>
      <c r="B88" s="11" t="s">
        <v>222</v>
      </c>
      <c r="C88" s="184"/>
      <c r="D88" s="13">
        <f>D89+0</f>
        <v>958.95</v>
      </c>
      <c r="E88" s="133" t="e">
        <f t="shared" si="21"/>
        <v>#DIV/0!</v>
      </c>
      <c r="F88" s="64"/>
      <c r="G88" s="206"/>
    </row>
    <row r="89" spans="1:8" ht="16.2" thickBot="1">
      <c r="A89" s="143">
        <v>3212</v>
      </c>
      <c r="B89" s="11" t="s">
        <v>249</v>
      </c>
      <c r="C89" s="184"/>
      <c r="D89" s="13">
        <v>958.95</v>
      </c>
      <c r="E89" s="133" t="e">
        <f t="shared" si="21"/>
        <v>#DIV/0!</v>
      </c>
      <c r="F89" s="64"/>
      <c r="G89" s="206"/>
      <c r="H89" s="64"/>
    </row>
    <row r="90" spans="1:8" ht="16.2" thickBot="1">
      <c r="A90" s="143">
        <v>323</v>
      </c>
      <c r="B90" s="11" t="s">
        <v>210</v>
      </c>
      <c r="C90" s="184"/>
      <c r="D90" s="13">
        <f>D91+0</f>
        <v>10.08</v>
      </c>
      <c r="E90" s="133" t="e">
        <f t="shared" si="21"/>
        <v>#DIV/0!</v>
      </c>
      <c r="F90" s="64"/>
      <c r="G90" s="206"/>
      <c r="H90" s="64"/>
    </row>
    <row r="91" spans="1:8" ht="16.2" thickBot="1">
      <c r="A91" s="143">
        <v>3236</v>
      </c>
      <c r="B91" s="11" t="s">
        <v>235</v>
      </c>
      <c r="C91" s="182"/>
      <c r="D91" s="12">
        <v>10.08</v>
      </c>
      <c r="E91" s="133" t="e">
        <f t="shared" si="12"/>
        <v>#DIV/0!</v>
      </c>
      <c r="G91" s="206"/>
      <c r="H91" s="64"/>
    </row>
    <row r="92" spans="1:8" ht="16.2" thickBot="1">
      <c r="A92" s="140" t="s">
        <v>204</v>
      </c>
      <c r="B92" s="7" t="s">
        <v>205</v>
      </c>
      <c r="C92" s="8">
        <f>C93+0</f>
        <v>1100</v>
      </c>
      <c r="D92" s="8">
        <f>D93+0</f>
        <v>1099.5999999999999</v>
      </c>
      <c r="E92" s="129">
        <f t="shared" si="12"/>
        <v>99.963636363636354</v>
      </c>
      <c r="F92" s="64"/>
      <c r="G92" s="206"/>
      <c r="H92" s="64"/>
    </row>
    <row r="93" spans="1:8" ht="16.2" thickBot="1">
      <c r="A93" s="181">
        <v>4</v>
      </c>
      <c r="B93" s="9" t="s">
        <v>206</v>
      </c>
      <c r="C93" s="10">
        <f t="shared" ref="C93" si="22">C94+0</f>
        <v>1100</v>
      </c>
      <c r="D93" s="10">
        <f>D94+0</f>
        <v>1099.5999999999999</v>
      </c>
      <c r="E93" s="142">
        <f t="shared" si="12"/>
        <v>99.963636363636354</v>
      </c>
      <c r="F93" s="64"/>
      <c r="G93" s="206"/>
      <c r="H93" s="64"/>
    </row>
    <row r="94" spans="1:8" ht="16.2" thickBot="1">
      <c r="A94" s="143">
        <v>42</v>
      </c>
      <c r="B94" s="11" t="s">
        <v>207</v>
      </c>
      <c r="C94" s="13">
        <v>1100</v>
      </c>
      <c r="D94" s="13">
        <f>D95+0</f>
        <v>1099.5999999999999</v>
      </c>
      <c r="E94" s="133">
        <f t="shared" si="12"/>
        <v>99.963636363636354</v>
      </c>
      <c r="F94" s="64"/>
      <c r="G94" s="206"/>
      <c r="H94" s="64"/>
    </row>
    <row r="95" spans="1:8" ht="16.2" thickBot="1">
      <c r="A95" s="143">
        <v>424</v>
      </c>
      <c r="B95" s="11" t="s">
        <v>208</v>
      </c>
      <c r="C95" s="182"/>
      <c r="D95" s="12">
        <f>D96+0</f>
        <v>1099.5999999999999</v>
      </c>
      <c r="E95" s="133" t="e">
        <f t="shared" si="12"/>
        <v>#DIV/0!</v>
      </c>
      <c r="F95" s="64"/>
      <c r="G95" s="206"/>
      <c r="H95" s="64"/>
    </row>
    <row r="96" spans="1:8" ht="16.2" thickBot="1">
      <c r="A96" s="143">
        <v>4241</v>
      </c>
      <c r="B96" s="11" t="s">
        <v>209</v>
      </c>
      <c r="C96" s="182"/>
      <c r="D96" s="12">
        <v>1099.5999999999999</v>
      </c>
      <c r="E96" s="133" t="e">
        <f t="shared" ref="E96" si="23">D96/C96*100</f>
        <v>#DIV/0!</v>
      </c>
      <c r="F96" s="64"/>
      <c r="G96" s="206"/>
      <c r="H96" s="64"/>
    </row>
    <row r="97" spans="1:8" ht="16.2" thickBot="1">
      <c r="A97" s="138" t="s">
        <v>22</v>
      </c>
      <c r="B97" s="5" t="s">
        <v>23</v>
      </c>
      <c r="C97" s="6">
        <f>SUM(C98+C101)</f>
        <v>375</v>
      </c>
      <c r="D97" s="6">
        <f>D98+0</f>
        <v>375</v>
      </c>
      <c r="E97" s="130">
        <f t="shared" ref="E97:E105" si="24">D97/C97*100</f>
        <v>100</v>
      </c>
      <c r="G97" s="206"/>
      <c r="H97" s="64"/>
    </row>
    <row r="98" spans="1:8" ht="16.2" thickBot="1">
      <c r="A98" s="140" t="s">
        <v>24</v>
      </c>
      <c r="B98" s="7" t="s">
        <v>25</v>
      </c>
      <c r="C98" s="8">
        <f>SUM(C99+0)</f>
        <v>375</v>
      </c>
      <c r="D98" s="8">
        <f>D99+0</f>
        <v>375</v>
      </c>
      <c r="E98" s="129">
        <f t="shared" si="24"/>
        <v>100</v>
      </c>
      <c r="G98" s="206"/>
      <c r="H98" s="64"/>
    </row>
    <row r="99" spans="1:8" ht="16.2" thickBot="1">
      <c r="A99" s="141">
        <v>3</v>
      </c>
      <c r="B99" s="9" t="s">
        <v>16</v>
      </c>
      <c r="C99" s="10">
        <f>C100+0</f>
        <v>375</v>
      </c>
      <c r="D99" s="10">
        <f>D100+0</f>
        <v>375</v>
      </c>
      <c r="E99" s="142">
        <f t="shared" si="24"/>
        <v>100</v>
      </c>
      <c r="G99" s="206"/>
      <c r="H99" s="64"/>
    </row>
    <row r="100" spans="1:8" ht="16.2" thickBot="1">
      <c r="A100" s="143">
        <v>32</v>
      </c>
      <c r="B100" s="11" t="s">
        <v>17</v>
      </c>
      <c r="C100" s="12">
        <v>375</v>
      </c>
      <c r="D100" s="12">
        <v>375</v>
      </c>
      <c r="E100" s="133">
        <f t="shared" si="24"/>
        <v>100</v>
      </c>
      <c r="G100" s="206"/>
      <c r="H100" s="64"/>
    </row>
    <row r="101" spans="1:8" ht="16.2" thickBot="1">
      <c r="A101" s="140" t="s">
        <v>26</v>
      </c>
      <c r="B101" s="7" t="s">
        <v>27</v>
      </c>
      <c r="C101" s="8">
        <v>0</v>
      </c>
      <c r="D101" s="8">
        <v>0</v>
      </c>
      <c r="E101" s="129" t="e">
        <f t="shared" si="24"/>
        <v>#DIV/0!</v>
      </c>
      <c r="G101" s="206"/>
      <c r="H101" s="64"/>
    </row>
    <row r="102" spans="1:8" ht="16.2" thickBot="1">
      <c r="A102" s="141">
        <v>3</v>
      </c>
      <c r="B102" s="9" t="s">
        <v>16</v>
      </c>
      <c r="C102" s="10">
        <v>0</v>
      </c>
      <c r="D102" s="10">
        <v>0</v>
      </c>
      <c r="E102" s="142" t="e">
        <f t="shared" si="24"/>
        <v>#DIV/0!</v>
      </c>
      <c r="G102" s="206"/>
      <c r="H102" s="64"/>
    </row>
    <row r="103" spans="1:8" ht="16.2" thickBot="1">
      <c r="A103" s="143">
        <v>32</v>
      </c>
      <c r="B103" s="11" t="s">
        <v>17</v>
      </c>
      <c r="C103" s="12">
        <v>0</v>
      </c>
      <c r="D103" s="12">
        <v>0</v>
      </c>
      <c r="E103" s="133" t="e">
        <f t="shared" si="24"/>
        <v>#DIV/0!</v>
      </c>
      <c r="G103" s="206"/>
      <c r="H103" s="64"/>
    </row>
    <row r="104" spans="1:8" ht="16.2" thickBot="1">
      <c r="A104" s="146">
        <v>4</v>
      </c>
      <c r="B104" s="14" t="s">
        <v>28</v>
      </c>
      <c r="C104" s="10">
        <v>0</v>
      </c>
      <c r="D104" s="10">
        <v>0</v>
      </c>
      <c r="E104" s="142" t="e">
        <f t="shared" si="24"/>
        <v>#DIV/0!</v>
      </c>
      <c r="G104" s="206"/>
    </row>
    <row r="105" spans="1:8" ht="16.2" thickBot="1">
      <c r="A105" s="143">
        <v>42</v>
      </c>
      <c r="B105" s="11" t="s">
        <v>29</v>
      </c>
      <c r="C105" s="12">
        <v>0</v>
      </c>
      <c r="D105" s="12">
        <v>0</v>
      </c>
      <c r="E105" s="133" t="e">
        <f t="shared" si="24"/>
        <v>#DIV/0!</v>
      </c>
      <c r="G105" s="206"/>
    </row>
    <row r="106" spans="1:8" ht="16.2" thickBot="1">
      <c r="A106" s="147" t="s">
        <v>30</v>
      </c>
      <c r="B106" s="122" t="s">
        <v>31</v>
      </c>
      <c r="C106" s="123">
        <f>C108+0</f>
        <v>2510</v>
      </c>
      <c r="D106" s="123">
        <f>D108+0</f>
        <v>0</v>
      </c>
      <c r="E106" s="148">
        <f t="shared" ref="E106:E143" si="25">D106/C106*100</f>
        <v>0</v>
      </c>
      <c r="G106" s="206"/>
    </row>
    <row r="107" spans="1:8" ht="16.2" thickBot="1">
      <c r="A107" s="149">
        <v>39</v>
      </c>
      <c r="B107" s="122" t="s">
        <v>37</v>
      </c>
      <c r="C107" s="123">
        <f>C10+0</f>
        <v>278.52999999999997</v>
      </c>
      <c r="D107" s="123">
        <f>D10+0</f>
        <v>248.14999999999998</v>
      </c>
      <c r="E107" s="148">
        <f t="shared" si="25"/>
        <v>89.092736868559939</v>
      </c>
      <c r="G107" s="206"/>
    </row>
    <row r="108" spans="1:8" ht="16.2" thickBot="1">
      <c r="A108" s="138" t="s">
        <v>32</v>
      </c>
      <c r="B108" s="3" t="s">
        <v>31</v>
      </c>
      <c r="C108" s="4">
        <f>SUM(C109+0)</f>
        <v>2510</v>
      </c>
      <c r="D108" s="4">
        <f>SUM(D109+0)</f>
        <v>0</v>
      </c>
      <c r="E108" s="130">
        <f t="shared" si="25"/>
        <v>0</v>
      </c>
    </row>
    <row r="109" spans="1:8" ht="16.2" thickBot="1">
      <c r="A109" s="138" t="s">
        <v>22</v>
      </c>
      <c r="B109" s="5" t="s">
        <v>23</v>
      </c>
      <c r="C109" s="6">
        <f t="shared" ref="C109:D110" si="26">SUM(C110+0)</f>
        <v>2510</v>
      </c>
      <c r="D109" s="6">
        <f t="shared" si="26"/>
        <v>0</v>
      </c>
      <c r="E109" s="130">
        <f t="shared" si="25"/>
        <v>0</v>
      </c>
    </row>
    <row r="110" spans="1:8" ht="16.2" thickBot="1">
      <c r="A110" s="140" t="s">
        <v>33</v>
      </c>
      <c r="B110" s="7" t="s">
        <v>34</v>
      </c>
      <c r="C110" s="8">
        <f t="shared" si="26"/>
        <v>2510</v>
      </c>
      <c r="D110" s="8">
        <f t="shared" si="26"/>
        <v>0</v>
      </c>
      <c r="E110" s="129">
        <f t="shared" si="25"/>
        <v>0</v>
      </c>
    </row>
    <row r="111" spans="1:8" ht="16.2" thickBot="1">
      <c r="A111" s="141">
        <v>3</v>
      </c>
      <c r="B111" s="9" t="s">
        <v>16</v>
      </c>
      <c r="C111" s="15">
        <f>SUM(C112+C113)</f>
        <v>2510</v>
      </c>
      <c r="D111" s="15">
        <f>SUM(D112+D113)</f>
        <v>0</v>
      </c>
      <c r="E111" s="142">
        <f t="shared" si="25"/>
        <v>0</v>
      </c>
    </row>
    <row r="112" spans="1:8" ht="16.2" thickBot="1">
      <c r="A112" s="150">
        <v>32</v>
      </c>
      <c r="B112" s="16" t="s">
        <v>17</v>
      </c>
      <c r="C112" s="17">
        <v>2500</v>
      </c>
      <c r="D112" s="17">
        <v>0</v>
      </c>
      <c r="E112" s="133">
        <f t="shared" si="25"/>
        <v>0</v>
      </c>
    </row>
    <row r="113" spans="1:7" ht="16.2" thickBot="1">
      <c r="A113" s="150">
        <v>34</v>
      </c>
      <c r="B113" s="16" t="s">
        <v>35</v>
      </c>
      <c r="C113" s="12">
        <v>10</v>
      </c>
      <c r="D113" s="12">
        <v>0</v>
      </c>
      <c r="E113" s="133">
        <f t="shared" si="25"/>
        <v>0</v>
      </c>
    </row>
    <row r="114" spans="1:7" ht="16.2" thickBot="1">
      <c r="A114" s="138" t="s">
        <v>36</v>
      </c>
      <c r="B114" s="3" t="s">
        <v>37</v>
      </c>
      <c r="C114" s="4">
        <f>SUM(C115+0)</f>
        <v>278.52999999999997</v>
      </c>
      <c r="D114" s="4">
        <f>D115+0</f>
        <v>248.14999999999998</v>
      </c>
      <c r="E114" s="130">
        <f t="shared" si="25"/>
        <v>89.092736868559939</v>
      </c>
    </row>
    <row r="115" spans="1:7" ht="16.2" thickBot="1">
      <c r="A115" s="138" t="s">
        <v>22</v>
      </c>
      <c r="B115" s="5" t="s">
        <v>23</v>
      </c>
      <c r="C115" s="6">
        <f t="shared" ref="C115:D116" si="27">SUM(C116+0)</f>
        <v>278.52999999999997</v>
      </c>
      <c r="D115" s="6">
        <f t="shared" si="27"/>
        <v>248.14999999999998</v>
      </c>
      <c r="E115" s="130">
        <f t="shared" si="25"/>
        <v>89.092736868559939</v>
      </c>
    </row>
    <row r="116" spans="1:7" ht="16.2" thickBot="1">
      <c r="A116" s="140" t="s">
        <v>33</v>
      </c>
      <c r="B116" s="7" t="s">
        <v>34</v>
      </c>
      <c r="C116" s="8">
        <f t="shared" si="27"/>
        <v>278.52999999999997</v>
      </c>
      <c r="D116" s="8">
        <f t="shared" si="27"/>
        <v>248.14999999999998</v>
      </c>
      <c r="E116" s="129">
        <f t="shared" si="25"/>
        <v>89.092736868559939</v>
      </c>
    </row>
    <row r="117" spans="1:7" ht="16.2" thickBot="1">
      <c r="A117" s="141">
        <v>3</v>
      </c>
      <c r="B117" s="9" t="s">
        <v>16</v>
      </c>
      <c r="C117" s="15">
        <f>SUM(C118+0)</f>
        <v>278.52999999999997</v>
      </c>
      <c r="D117" s="15">
        <f>D118+D130</f>
        <v>248.14999999999998</v>
      </c>
      <c r="E117" s="142">
        <f t="shared" si="25"/>
        <v>89.092736868559939</v>
      </c>
    </row>
    <row r="118" spans="1:7" ht="16.2" thickBot="1">
      <c r="A118" s="143">
        <v>32</v>
      </c>
      <c r="B118" s="11" t="s">
        <v>17</v>
      </c>
      <c r="C118" s="12">
        <v>278.52999999999997</v>
      </c>
      <c r="D118" s="12">
        <f>D119+D123+D127+D121</f>
        <v>235.79999999999998</v>
      </c>
      <c r="E118" s="133">
        <f t="shared" si="25"/>
        <v>84.658744120920545</v>
      </c>
    </row>
    <row r="119" spans="1:7" ht="16.2" thickBot="1">
      <c r="A119" s="143">
        <v>321</v>
      </c>
      <c r="B119" s="11" t="s">
        <v>222</v>
      </c>
      <c r="C119" s="182"/>
      <c r="D119" s="12">
        <f>D120+0</f>
        <v>0.26</v>
      </c>
      <c r="E119" s="133" t="e">
        <f t="shared" ref="E119:E132" si="28">D119/C119*100</f>
        <v>#DIV/0!</v>
      </c>
      <c r="F119" s="64"/>
    </row>
    <row r="120" spans="1:7" ht="16.2" thickBot="1">
      <c r="A120" s="143">
        <v>3214</v>
      </c>
      <c r="B120" s="11" t="s">
        <v>225</v>
      </c>
      <c r="C120" s="182"/>
      <c r="D120" s="12">
        <v>0.26</v>
      </c>
      <c r="E120" s="133" t="e">
        <f t="shared" si="28"/>
        <v>#DIV/0!</v>
      </c>
      <c r="F120" s="64"/>
    </row>
    <row r="121" spans="1:7" ht="16.2" thickBot="1">
      <c r="A121" s="143">
        <v>324</v>
      </c>
      <c r="B121" s="203" t="s">
        <v>213</v>
      </c>
      <c r="C121" s="182"/>
      <c r="D121" s="12">
        <f>D122+0</f>
        <v>1.9</v>
      </c>
      <c r="E121" s="133" t="e">
        <f t="shared" ref="E121:E122" si="29">D121/C121*100</f>
        <v>#DIV/0!</v>
      </c>
      <c r="F121" s="64"/>
      <c r="G121" s="64"/>
    </row>
    <row r="122" spans="1:7" ht="16.2" thickBot="1">
      <c r="A122" s="143">
        <v>3224</v>
      </c>
      <c r="B122" s="11" t="s">
        <v>227</v>
      </c>
      <c r="C122" s="182"/>
      <c r="D122" s="12">
        <v>1.9</v>
      </c>
      <c r="E122" s="133" t="e">
        <f t="shared" si="29"/>
        <v>#DIV/0!</v>
      </c>
      <c r="F122" s="64"/>
      <c r="G122" s="64"/>
    </row>
    <row r="123" spans="1:7" ht="16.2" thickBot="1">
      <c r="A123" s="143">
        <v>323</v>
      </c>
      <c r="B123" s="11" t="s">
        <v>210</v>
      </c>
      <c r="C123" s="182"/>
      <c r="D123" s="12">
        <f>SUM(D124:D126)</f>
        <v>198.75</v>
      </c>
      <c r="E123" s="133" t="e">
        <f t="shared" si="28"/>
        <v>#DIV/0!</v>
      </c>
      <c r="F123" s="64"/>
      <c r="G123" s="64"/>
    </row>
    <row r="124" spans="1:7" ht="16.2" thickBot="1">
      <c r="A124" s="143">
        <v>3231</v>
      </c>
      <c r="B124" s="11" t="s">
        <v>228</v>
      </c>
      <c r="C124" s="182"/>
      <c r="D124" s="12">
        <v>41.31</v>
      </c>
      <c r="E124" s="133" t="e">
        <f t="shared" si="28"/>
        <v>#DIV/0!</v>
      </c>
      <c r="F124" s="64"/>
      <c r="G124" s="64"/>
    </row>
    <row r="125" spans="1:7" ht="16.2" thickBot="1">
      <c r="A125" s="143">
        <v>3234</v>
      </c>
      <c r="B125" s="11" t="s">
        <v>236</v>
      </c>
      <c r="C125" s="182"/>
      <c r="D125" s="12">
        <v>94.94</v>
      </c>
      <c r="E125" s="133" t="e">
        <f t="shared" si="28"/>
        <v>#DIV/0!</v>
      </c>
      <c r="F125" s="64"/>
      <c r="G125" s="64"/>
    </row>
    <row r="126" spans="1:7" ht="16.2" thickBot="1">
      <c r="A126" s="143">
        <v>3237</v>
      </c>
      <c r="B126" s="11" t="s">
        <v>237</v>
      </c>
      <c r="C126" s="182"/>
      <c r="D126" s="12">
        <v>62.5</v>
      </c>
      <c r="E126" s="133" t="e">
        <f t="shared" si="28"/>
        <v>#DIV/0!</v>
      </c>
      <c r="F126" s="64"/>
      <c r="G126" s="64"/>
    </row>
    <row r="127" spans="1:7" ht="16.2" thickBot="1">
      <c r="A127" s="143">
        <v>329</v>
      </c>
      <c r="B127" s="11" t="s">
        <v>230</v>
      </c>
      <c r="C127" s="182"/>
      <c r="D127" s="12">
        <f>SUM(D128:D129)</f>
        <v>34.89</v>
      </c>
      <c r="E127" s="133" t="e">
        <f t="shared" si="28"/>
        <v>#DIV/0!</v>
      </c>
      <c r="F127" s="64"/>
      <c r="G127" s="64"/>
    </row>
    <row r="128" spans="1:7" ht="16.2" thickBot="1">
      <c r="A128" s="143">
        <v>3294</v>
      </c>
      <c r="B128" s="11" t="s">
        <v>238</v>
      </c>
      <c r="C128" s="182"/>
      <c r="D128" s="12">
        <v>25</v>
      </c>
      <c r="E128" s="133" t="e">
        <f t="shared" si="28"/>
        <v>#DIV/0!</v>
      </c>
      <c r="F128" s="64"/>
      <c r="G128" s="64"/>
    </row>
    <row r="129" spans="1:16" ht="16.2" thickBot="1">
      <c r="A129" s="143">
        <v>3299</v>
      </c>
      <c r="B129" s="11" t="s">
        <v>230</v>
      </c>
      <c r="C129" s="182"/>
      <c r="D129" s="12">
        <v>9.89</v>
      </c>
      <c r="E129" s="133" t="e">
        <f t="shared" si="28"/>
        <v>#DIV/0!</v>
      </c>
      <c r="F129" s="64"/>
      <c r="G129" s="64"/>
    </row>
    <row r="130" spans="1:16" ht="16.2" thickBot="1">
      <c r="A130" s="143">
        <v>34</v>
      </c>
      <c r="B130" s="11" t="s">
        <v>35</v>
      </c>
      <c r="C130" s="12">
        <v>0</v>
      </c>
      <c r="D130" s="12">
        <f>D131+0</f>
        <v>12.35</v>
      </c>
      <c r="E130" s="133" t="e">
        <f t="shared" si="28"/>
        <v>#DIV/0!</v>
      </c>
      <c r="F130" s="64"/>
      <c r="G130" s="64"/>
    </row>
    <row r="131" spans="1:16" ht="16.2" thickBot="1">
      <c r="A131" s="143">
        <v>343</v>
      </c>
      <c r="B131" s="11" t="s">
        <v>239</v>
      </c>
      <c r="C131" s="182"/>
      <c r="D131" s="12">
        <f>D132+0</f>
        <v>12.35</v>
      </c>
      <c r="E131" s="133" t="e">
        <f t="shared" si="28"/>
        <v>#DIV/0!</v>
      </c>
      <c r="F131" s="64"/>
      <c r="G131" s="64"/>
    </row>
    <row r="132" spans="1:16" ht="16.2" thickBot="1">
      <c r="A132" s="143">
        <v>3431</v>
      </c>
      <c r="B132" s="11" t="s">
        <v>240</v>
      </c>
      <c r="C132" s="182"/>
      <c r="D132" s="12">
        <v>12.35</v>
      </c>
      <c r="E132" s="133" t="e">
        <f t="shared" si="28"/>
        <v>#DIV/0!</v>
      </c>
      <c r="F132" s="64"/>
      <c r="G132" s="64"/>
    </row>
    <row r="133" spans="1:16" ht="16.2" thickBot="1">
      <c r="A133" s="149" t="s">
        <v>38</v>
      </c>
      <c r="B133" s="122" t="s">
        <v>39</v>
      </c>
      <c r="C133" s="123">
        <f>C135+C181</f>
        <v>74575.460000000006</v>
      </c>
      <c r="D133" s="123">
        <f>D135+D181</f>
        <v>74064.940000000017</v>
      </c>
      <c r="E133" s="148">
        <f t="shared" si="25"/>
        <v>99.315431644672401</v>
      </c>
      <c r="G133" s="64"/>
    </row>
    <row r="134" spans="1:16" ht="16.2" thickBot="1">
      <c r="A134" s="151">
        <v>49</v>
      </c>
      <c r="B134" s="122" t="s">
        <v>40</v>
      </c>
      <c r="C134" s="123">
        <f>C13+0</f>
        <v>252.49</v>
      </c>
      <c r="D134" s="123">
        <f>D190+0</f>
        <v>252.49</v>
      </c>
      <c r="E134" s="148">
        <f t="shared" si="25"/>
        <v>100</v>
      </c>
      <c r="G134" s="64"/>
      <c r="H134" s="64"/>
    </row>
    <row r="135" spans="1:16" ht="16.2" thickBot="1">
      <c r="A135" s="138" t="s">
        <v>41</v>
      </c>
      <c r="B135" s="3" t="s">
        <v>42</v>
      </c>
      <c r="C135" s="4">
        <f>SUM(C136+C142)</f>
        <v>71575.460000000006</v>
      </c>
      <c r="D135" s="4">
        <f>D136+0</f>
        <v>71575.48000000001</v>
      </c>
      <c r="E135" s="130">
        <f t="shared" si="25"/>
        <v>100.00002794253786</v>
      </c>
      <c r="H135" s="64"/>
    </row>
    <row r="136" spans="1:16" ht="16.2" thickBot="1">
      <c r="A136" s="138" t="s">
        <v>12</v>
      </c>
      <c r="B136" s="5" t="s">
        <v>13</v>
      </c>
      <c r="C136" s="6">
        <f t="shared" ref="C136" si="30">SUM(C137+0)</f>
        <v>729.96</v>
      </c>
      <c r="D136" s="6">
        <f>D137+D143+D170+D176</f>
        <v>71575.48000000001</v>
      </c>
      <c r="E136" s="130">
        <f t="shared" si="25"/>
        <v>9805.397556030468</v>
      </c>
      <c r="H136" s="64"/>
    </row>
    <row r="137" spans="1:16" ht="16.2" thickBot="1">
      <c r="A137" s="140" t="s">
        <v>43</v>
      </c>
      <c r="B137" s="7" t="s">
        <v>44</v>
      </c>
      <c r="C137" s="8">
        <f t="shared" ref="C137" si="31">SUM(C139+0)</f>
        <v>729.96</v>
      </c>
      <c r="D137" s="8">
        <f>D138+0</f>
        <v>729.96</v>
      </c>
      <c r="E137" s="129">
        <f t="shared" si="25"/>
        <v>100</v>
      </c>
      <c r="H137" s="64"/>
    </row>
    <row r="138" spans="1:16" ht="16.2" thickBot="1">
      <c r="A138" s="141">
        <v>3</v>
      </c>
      <c r="B138" s="9" t="s">
        <v>16</v>
      </c>
      <c r="C138" s="10">
        <f>SUM(C139+0)</f>
        <v>729.96</v>
      </c>
      <c r="D138" s="10">
        <f>D139+0</f>
        <v>729.96</v>
      </c>
      <c r="E138" s="142">
        <f t="shared" si="25"/>
        <v>100</v>
      </c>
      <c r="H138" s="64"/>
    </row>
    <row r="139" spans="1:16" ht="16.2" thickBot="1">
      <c r="A139" s="143">
        <v>32</v>
      </c>
      <c r="B139" s="11" t="s">
        <v>17</v>
      </c>
      <c r="C139" s="12">
        <v>729.96</v>
      </c>
      <c r="D139" s="12">
        <f>D140+0</f>
        <v>729.96</v>
      </c>
      <c r="E139" s="133">
        <f t="shared" si="25"/>
        <v>100</v>
      </c>
      <c r="H139" s="64"/>
    </row>
    <row r="140" spans="1:16" ht="16.2" thickBot="1">
      <c r="A140" s="143">
        <v>323</v>
      </c>
      <c r="B140" s="11" t="s">
        <v>210</v>
      </c>
      <c r="C140" s="12">
        <v>0</v>
      </c>
      <c r="D140" s="12">
        <f>D141+0</f>
        <v>729.96</v>
      </c>
      <c r="E140" s="133" t="e">
        <f t="shared" si="25"/>
        <v>#DIV/0!</v>
      </c>
      <c r="F140" s="64"/>
      <c r="J140" s="125"/>
      <c r="K140" s="125"/>
      <c r="L140" s="64"/>
      <c r="M140" s="64"/>
      <c r="N140" s="64"/>
      <c r="O140" s="64"/>
      <c r="P140" s="64"/>
    </row>
    <row r="141" spans="1:16" ht="16.2" thickBot="1">
      <c r="A141" s="143">
        <v>3237</v>
      </c>
      <c r="B141" s="11" t="s">
        <v>229</v>
      </c>
      <c r="C141" s="12">
        <v>0</v>
      </c>
      <c r="D141" s="12">
        <v>729.96</v>
      </c>
      <c r="E141" s="133" t="e">
        <f t="shared" si="25"/>
        <v>#DIV/0!</v>
      </c>
      <c r="F141" s="64"/>
      <c r="J141" s="125"/>
      <c r="K141" s="125"/>
      <c r="L141" s="64"/>
      <c r="M141" s="64"/>
      <c r="N141" s="64"/>
      <c r="O141" s="64"/>
      <c r="P141" s="64"/>
    </row>
    <row r="142" spans="1:16" ht="16.2" thickBot="1">
      <c r="A142" s="138" t="s">
        <v>22</v>
      </c>
      <c r="B142" s="5" t="s">
        <v>23</v>
      </c>
      <c r="C142" s="6">
        <f>SUM(C143+C176+C170)</f>
        <v>70845.5</v>
      </c>
      <c r="D142" s="6">
        <f>D143+D170+D176</f>
        <v>70845.51999999999</v>
      </c>
      <c r="E142" s="130">
        <f t="shared" si="25"/>
        <v>100.00002823044511</v>
      </c>
      <c r="G142" s="64"/>
      <c r="J142" s="125"/>
      <c r="K142" s="125"/>
      <c r="L142" s="64"/>
      <c r="M142" s="64"/>
      <c r="N142" s="64"/>
      <c r="O142" s="64"/>
      <c r="P142" s="64"/>
    </row>
    <row r="143" spans="1:16" ht="16.2" thickBot="1">
      <c r="A143" s="140" t="s">
        <v>33</v>
      </c>
      <c r="B143" s="7" t="s">
        <v>34</v>
      </c>
      <c r="C143" s="8">
        <f t="shared" ref="C143:D143" si="32">SUM(C144+0)</f>
        <v>27907.02</v>
      </c>
      <c r="D143" s="8">
        <f t="shared" si="32"/>
        <v>27907.02</v>
      </c>
      <c r="E143" s="129">
        <f t="shared" si="25"/>
        <v>100</v>
      </c>
      <c r="G143" s="64"/>
      <c r="J143" s="125"/>
      <c r="K143" s="125"/>
      <c r="L143" s="64"/>
      <c r="M143" s="64"/>
      <c r="N143" s="64"/>
      <c r="O143" s="64"/>
      <c r="P143" s="64"/>
    </row>
    <row r="144" spans="1:16" ht="16.2" thickBot="1">
      <c r="A144" s="181">
        <v>3</v>
      </c>
      <c r="B144" s="9" t="s">
        <v>16</v>
      </c>
      <c r="C144" s="15">
        <f>C145+C167</f>
        <v>27907.02</v>
      </c>
      <c r="D144" s="15">
        <f>D145+D167</f>
        <v>27907.02</v>
      </c>
      <c r="E144" s="142">
        <f t="shared" ref="E144:E198" si="33">D144/C144*100</f>
        <v>100</v>
      </c>
      <c r="H144" s="64"/>
      <c r="J144" s="125"/>
      <c r="K144" s="125"/>
      <c r="L144" s="64"/>
      <c r="M144" s="64"/>
      <c r="N144" s="64"/>
      <c r="O144" s="64"/>
      <c r="P144" s="64"/>
    </row>
    <row r="145" spans="1:16" ht="16.2" thickBot="1">
      <c r="A145" s="205">
        <v>32</v>
      </c>
      <c r="B145" s="203" t="s">
        <v>17</v>
      </c>
      <c r="C145" s="204">
        <v>27449.02</v>
      </c>
      <c r="D145" s="204">
        <f>D146+D150+D156+D164</f>
        <v>27449.02</v>
      </c>
      <c r="E145" s="133">
        <f t="shared" ref="E145:E169" si="34">D145/C145*100</f>
        <v>100</v>
      </c>
      <c r="F145" s="125"/>
      <c r="H145" s="64"/>
      <c r="J145" s="125"/>
      <c r="K145" s="125"/>
      <c r="L145" s="64"/>
      <c r="M145" s="64"/>
      <c r="N145" s="64"/>
      <c r="O145" s="64"/>
      <c r="P145" s="64"/>
    </row>
    <row r="146" spans="1:16" ht="16.2" thickBot="1">
      <c r="A146" s="205">
        <v>321</v>
      </c>
      <c r="B146" s="203" t="s">
        <v>222</v>
      </c>
      <c r="C146" s="182"/>
      <c r="D146" s="204">
        <f>SUM(D147:D149)</f>
        <v>2417.44</v>
      </c>
      <c r="E146" s="133" t="e">
        <f t="shared" si="34"/>
        <v>#DIV/0!</v>
      </c>
      <c r="F146" s="125"/>
      <c r="H146" s="64"/>
      <c r="I146" s="125"/>
      <c r="J146" s="125"/>
      <c r="K146" s="125"/>
      <c r="L146" s="64"/>
      <c r="M146" s="64"/>
      <c r="N146" s="64"/>
      <c r="O146" s="64"/>
      <c r="P146" s="64"/>
    </row>
    <row r="147" spans="1:16" ht="16.2" thickBot="1">
      <c r="A147" s="205">
        <v>3211</v>
      </c>
      <c r="B147" s="203" t="s">
        <v>223</v>
      </c>
      <c r="C147" s="182"/>
      <c r="D147" s="204">
        <v>1519.44</v>
      </c>
      <c r="E147" s="133" t="e">
        <f t="shared" si="34"/>
        <v>#DIV/0!</v>
      </c>
      <c r="F147" s="125"/>
      <c r="G147" s="125"/>
      <c r="H147" s="64"/>
      <c r="I147" s="125"/>
      <c r="J147" s="125"/>
      <c r="K147" s="125"/>
      <c r="L147" s="64"/>
      <c r="M147" s="64"/>
      <c r="N147" s="64"/>
      <c r="O147" s="64"/>
      <c r="P147" s="64"/>
    </row>
    <row r="148" spans="1:16" ht="16.2" thickBot="1">
      <c r="A148" s="205">
        <v>3213</v>
      </c>
      <c r="B148" s="203" t="s">
        <v>241</v>
      </c>
      <c r="C148" s="182"/>
      <c r="D148" s="204">
        <v>735</v>
      </c>
      <c r="E148" s="133" t="e">
        <f t="shared" si="34"/>
        <v>#DIV/0!</v>
      </c>
      <c r="F148" s="125"/>
      <c r="G148" s="125"/>
      <c r="H148" s="64"/>
      <c r="I148" s="125"/>
      <c r="J148" s="125"/>
      <c r="K148" s="125"/>
    </row>
    <row r="149" spans="1:16" ht="16.2" thickBot="1">
      <c r="A149" s="205">
        <v>3214</v>
      </c>
      <c r="B149" s="203" t="s">
        <v>225</v>
      </c>
      <c r="C149" s="182"/>
      <c r="D149" s="204">
        <v>163</v>
      </c>
      <c r="E149" s="133" t="e">
        <f t="shared" si="34"/>
        <v>#DIV/0!</v>
      </c>
      <c r="F149" s="125"/>
      <c r="G149" s="125"/>
      <c r="I149" s="125"/>
      <c r="J149" s="125"/>
      <c r="K149" s="125"/>
    </row>
    <row r="150" spans="1:16" ht="16.2" thickBot="1">
      <c r="A150" s="205">
        <v>322</v>
      </c>
      <c r="B150" s="203" t="s">
        <v>213</v>
      </c>
      <c r="C150" s="182"/>
      <c r="D150" s="204">
        <f>SUM(D151:D155)</f>
        <v>8281.4699999999993</v>
      </c>
      <c r="E150" s="133" t="e">
        <f t="shared" si="34"/>
        <v>#DIV/0!</v>
      </c>
      <c r="F150" s="125"/>
      <c r="G150" s="125"/>
      <c r="I150" s="125"/>
      <c r="J150" s="125"/>
      <c r="K150" s="125"/>
    </row>
    <row r="151" spans="1:16" ht="16.2" thickBot="1">
      <c r="A151" s="205">
        <v>3221</v>
      </c>
      <c r="B151" s="203" t="s">
        <v>226</v>
      </c>
      <c r="C151" s="182"/>
      <c r="D151" s="204">
        <v>6382.94</v>
      </c>
      <c r="E151" s="133" t="e">
        <f t="shared" si="34"/>
        <v>#DIV/0!</v>
      </c>
      <c r="F151" s="125"/>
      <c r="G151" s="125"/>
      <c r="I151" s="125"/>
      <c r="J151" s="125"/>
      <c r="K151" s="125"/>
    </row>
    <row r="152" spans="1:16" ht="16.2" thickBot="1">
      <c r="A152" s="205">
        <v>3223</v>
      </c>
      <c r="B152" s="203" t="s">
        <v>242</v>
      </c>
      <c r="C152" s="182"/>
      <c r="D152" s="204">
        <v>40</v>
      </c>
      <c r="E152" s="133" t="e">
        <f t="shared" si="34"/>
        <v>#DIV/0!</v>
      </c>
      <c r="F152" s="125"/>
      <c r="G152" s="125"/>
      <c r="I152" s="125"/>
      <c r="J152" s="125"/>
      <c r="K152" s="125"/>
    </row>
    <row r="153" spans="1:16" ht="16.2" thickBot="1">
      <c r="A153" s="205">
        <v>3224</v>
      </c>
      <c r="B153" s="203" t="s">
        <v>227</v>
      </c>
      <c r="C153" s="182"/>
      <c r="D153" s="204">
        <v>1512.59</v>
      </c>
      <c r="E153" s="133" t="e">
        <f t="shared" si="34"/>
        <v>#DIV/0!</v>
      </c>
      <c r="F153" s="125"/>
      <c r="G153" s="125"/>
      <c r="I153" s="125"/>
      <c r="J153" s="125"/>
      <c r="K153" s="125"/>
    </row>
    <row r="154" spans="1:16" ht="16.2" thickBot="1">
      <c r="A154" s="205">
        <v>3225</v>
      </c>
      <c r="B154" s="203" t="s">
        <v>243</v>
      </c>
      <c r="C154" s="182"/>
      <c r="D154" s="204">
        <v>176.25</v>
      </c>
      <c r="E154" s="133" t="e">
        <f t="shared" si="34"/>
        <v>#DIV/0!</v>
      </c>
      <c r="F154" s="125"/>
      <c r="G154" s="125"/>
      <c r="I154" s="125"/>
      <c r="J154" s="125"/>
      <c r="K154" s="125"/>
    </row>
    <row r="155" spans="1:16" ht="16.2" thickBot="1">
      <c r="A155" s="205">
        <v>3227</v>
      </c>
      <c r="B155" s="203" t="s">
        <v>244</v>
      </c>
      <c r="C155" s="182"/>
      <c r="D155" s="204">
        <v>169.69</v>
      </c>
      <c r="E155" s="133" t="e">
        <f t="shared" si="34"/>
        <v>#DIV/0!</v>
      </c>
      <c r="F155" s="125"/>
      <c r="G155" s="125"/>
      <c r="I155" s="125"/>
      <c r="J155" s="125"/>
      <c r="K155" s="125"/>
    </row>
    <row r="156" spans="1:16" ht="16.2" thickBot="1">
      <c r="A156" s="205">
        <v>323</v>
      </c>
      <c r="B156" s="203" t="s">
        <v>210</v>
      </c>
      <c r="C156" s="182"/>
      <c r="D156" s="204">
        <f>SUM(D157:D163)</f>
        <v>15979.48</v>
      </c>
      <c r="E156" s="133" t="e">
        <f t="shared" si="34"/>
        <v>#DIV/0!</v>
      </c>
      <c r="F156" s="125"/>
      <c r="G156" s="125"/>
      <c r="I156" s="125"/>
    </row>
    <row r="157" spans="1:16" ht="16.2" thickBot="1">
      <c r="A157" s="205">
        <v>3231</v>
      </c>
      <c r="B157" s="203" t="s">
        <v>228</v>
      </c>
      <c r="C157" s="182"/>
      <c r="D157" s="204">
        <v>2451.71</v>
      </c>
      <c r="E157" s="133" t="e">
        <f t="shared" si="34"/>
        <v>#DIV/0!</v>
      </c>
      <c r="F157" s="125"/>
      <c r="G157" s="125"/>
      <c r="I157" s="125"/>
    </row>
    <row r="158" spans="1:16" ht="16.2" thickBot="1">
      <c r="A158" s="205">
        <v>3232</v>
      </c>
      <c r="B158" s="203" t="s">
        <v>232</v>
      </c>
      <c r="C158" s="182"/>
      <c r="D158" s="204">
        <v>2493.5500000000002</v>
      </c>
      <c r="E158" s="133" t="e">
        <f t="shared" si="34"/>
        <v>#DIV/0!</v>
      </c>
      <c r="F158" s="125"/>
      <c r="G158" s="125"/>
      <c r="I158" s="125"/>
    </row>
    <row r="159" spans="1:16" ht="16.2" thickBot="1">
      <c r="A159" s="205">
        <v>3234</v>
      </c>
      <c r="B159" s="203" t="s">
        <v>236</v>
      </c>
      <c r="C159" s="182"/>
      <c r="D159" s="204">
        <v>2873.27</v>
      </c>
      <c r="E159" s="133" t="e">
        <f t="shared" si="34"/>
        <v>#DIV/0!</v>
      </c>
      <c r="F159" s="125"/>
      <c r="G159" s="125"/>
      <c r="I159" s="125"/>
    </row>
    <row r="160" spans="1:16" ht="16.2" thickBot="1">
      <c r="A160" s="205">
        <v>3236</v>
      </c>
      <c r="B160" s="203" t="s">
        <v>235</v>
      </c>
      <c r="C160" s="182"/>
      <c r="D160" s="204">
        <v>1771.3</v>
      </c>
      <c r="E160" s="133" t="e">
        <f t="shared" si="34"/>
        <v>#DIV/0!</v>
      </c>
      <c r="F160" s="125"/>
      <c r="G160" s="125"/>
      <c r="H160" s="161"/>
      <c r="I160" s="125"/>
    </row>
    <row r="161" spans="1:9" ht="16.2" thickBot="1">
      <c r="A161" s="205">
        <v>3237</v>
      </c>
      <c r="B161" s="203" t="s">
        <v>229</v>
      </c>
      <c r="C161" s="182"/>
      <c r="D161" s="204">
        <v>3594.7</v>
      </c>
      <c r="E161" s="133" t="e">
        <f t="shared" si="34"/>
        <v>#DIV/0!</v>
      </c>
      <c r="F161" s="125"/>
      <c r="G161" s="125"/>
      <c r="I161" s="125"/>
    </row>
    <row r="162" spans="1:9" ht="16.2" thickBot="1">
      <c r="A162" s="205">
        <v>3238</v>
      </c>
      <c r="B162" s="203" t="s">
        <v>245</v>
      </c>
      <c r="C162" s="182"/>
      <c r="D162" s="204">
        <v>2769.27</v>
      </c>
      <c r="E162" s="133" t="e">
        <f t="shared" si="34"/>
        <v>#DIV/0!</v>
      </c>
      <c r="F162" s="125"/>
      <c r="G162" s="125"/>
    </row>
    <row r="163" spans="1:9" ht="16.2" thickBot="1">
      <c r="A163" s="205">
        <v>3239</v>
      </c>
      <c r="B163" s="203" t="s">
        <v>211</v>
      </c>
      <c r="C163" s="182"/>
      <c r="D163" s="204">
        <v>25.68</v>
      </c>
      <c r="E163" s="133" t="e">
        <f t="shared" si="34"/>
        <v>#DIV/0!</v>
      </c>
      <c r="F163" s="125"/>
      <c r="G163" s="125"/>
    </row>
    <row r="164" spans="1:9" ht="16.2" thickBot="1">
      <c r="A164" s="205">
        <v>329</v>
      </c>
      <c r="B164" s="203" t="s">
        <v>230</v>
      </c>
      <c r="C164" s="182"/>
      <c r="D164" s="204">
        <f>SUM(D165:D166)</f>
        <v>770.63</v>
      </c>
      <c r="E164" s="133" t="e">
        <f t="shared" si="34"/>
        <v>#DIV/0!</v>
      </c>
      <c r="F164" s="125"/>
      <c r="G164" s="125"/>
    </row>
    <row r="165" spans="1:9" ht="16.2" thickBot="1">
      <c r="A165" s="205">
        <v>3294</v>
      </c>
      <c r="B165" s="203" t="s">
        <v>238</v>
      </c>
      <c r="C165" s="182"/>
      <c r="D165" s="204">
        <v>195</v>
      </c>
      <c r="E165" s="133" t="e">
        <f t="shared" si="34"/>
        <v>#DIV/0!</v>
      </c>
      <c r="F165" s="125"/>
      <c r="G165" s="125"/>
    </row>
    <row r="166" spans="1:9" ht="16.2" thickBot="1">
      <c r="A166" s="205">
        <v>3299</v>
      </c>
      <c r="B166" s="203" t="s">
        <v>230</v>
      </c>
      <c r="C166" s="182"/>
      <c r="D166" s="204">
        <v>575.63</v>
      </c>
      <c r="E166" s="133" t="e">
        <f t="shared" si="34"/>
        <v>#DIV/0!</v>
      </c>
      <c r="F166" s="125"/>
      <c r="G166" s="125"/>
    </row>
    <row r="167" spans="1:9" ht="16.2" thickBot="1">
      <c r="A167" s="205">
        <v>34</v>
      </c>
      <c r="B167" s="203" t="s">
        <v>35</v>
      </c>
      <c r="C167" s="204">
        <v>458</v>
      </c>
      <c r="D167" s="204">
        <f>D168+0</f>
        <v>458</v>
      </c>
      <c r="E167" s="133">
        <f t="shared" si="34"/>
        <v>100</v>
      </c>
      <c r="F167" s="125"/>
      <c r="G167" s="125"/>
    </row>
    <row r="168" spans="1:9" ht="16.2" thickBot="1">
      <c r="A168" s="205">
        <v>343</v>
      </c>
      <c r="B168" s="203" t="s">
        <v>239</v>
      </c>
      <c r="C168" s="182"/>
      <c r="D168" s="204">
        <f>D169+0</f>
        <v>458</v>
      </c>
      <c r="E168" s="133" t="e">
        <f t="shared" si="34"/>
        <v>#DIV/0!</v>
      </c>
      <c r="F168" s="125"/>
      <c r="G168" s="125"/>
    </row>
    <row r="169" spans="1:9" ht="16.2" thickBot="1">
      <c r="A169" s="205">
        <v>3431</v>
      </c>
      <c r="B169" s="203" t="s">
        <v>240</v>
      </c>
      <c r="C169" s="182"/>
      <c r="D169" s="204">
        <v>458</v>
      </c>
      <c r="E169" s="133" t="e">
        <f t="shared" si="34"/>
        <v>#DIV/0!</v>
      </c>
      <c r="F169" s="125"/>
      <c r="G169" s="125"/>
    </row>
    <row r="170" spans="1:9" ht="16.2" thickBot="1">
      <c r="A170" s="140" t="s">
        <v>26</v>
      </c>
      <c r="B170" s="7" t="s">
        <v>27</v>
      </c>
      <c r="C170" s="8">
        <f>SUM(C172+0)</f>
        <v>8625.9599999999991</v>
      </c>
      <c r="D170" s="8">
        <f>D171+0</f>
        <v>8625.9599999999991</v>
      </c>
      <c r="E170" s="129">
        <f t="shared" si="33"/>
        <v>100</v>
      </c>
      <c r="G170" s="125"/>
      <c r="H170" s="125"/>
    </row>
    <row r="171" spans="1:9" ht="16.2" thickBot="1">
      <c r="A171" s="141">
        <v>4</v>
      </c>
      <c r="B171" s="9" t="s">
        <v>28</v>
      </c>
      <c r="C171" s="15">
        <f>SUM(C172+0)</f>
        <v>8625.9599999999991</v>
      </c>
      <c r="D171" s="15">
        <f>D172+0</f>
        <v>8625.9599999999991</v>
      </c>
      <c r="E171" s="142">
        <f t="shared" si="33"/>
        <v>100</v>
      </c>
      <c r="G171" s="125"/>
      <c r="H171" s="125"/>
    </row>
    <row r="172" spans="1:9" ht="16.2" thickBot="1">
      <c r="A172" s="143">
        <v>42</v>
      </c>
      <c r="B172" s="11" t="s">
        <v>29</v>
      </c>
      <c r="C172" s="17">
        <v>8625.9599999999991</v>
      </c>
      <c r="D172" s="17">
        <f>D173+0</f>
        <v>8625.9599999999991</v>
      </c>
      <c r="E172" s="133">
        <f t="shared" si="33"/>
        <v>100</v>
      </c>
      <c r="H172" s="125"/>
    </row>
    <row r="173" spans="1:9" ht="16.2" thickBot="1">
      <c r="A173" s="143">
        <v>422</v>
      </c>
      <c r="B173" s="11" t="s">
        <v>246</v>
      </c>
      <c r="C173" s="185"/>
      <c r="D173" s="17">
        <f>SUM(D174:D175)</f>
        <v>8625.9599999999991</v>
      </c>
      <c r="E173" s="133" t="e">
        <f t="shared" ref="E173:E175" si="35">D173/C173*100</f>
        <v>#DIV/0!</v>
      </c>
      <c r="F173" s="64"/>
      <c r="H173" s="125"/>
    </row>
    <row r="174" spans="1:9" ht="16.2" thickBot="1">
      <c r="A174" s="143">
        <v>4221</v>
      </c>
      <c r="B174" s="11" t="s">
        <v>247</v>
      </c>
      <c r="C174" s="185"/>
      <c r="D174" s="17">
        <v>5387.21</v>
      </c>
      <c r="E174" s="133" t="e">
        <f t="shared" si="35"/>
        <v>#DIV/0!</v>
      </c>
      <c r="F174" s="64"/>
      <c r="H174" s="125"/>
    </row>
    <row r="175" spans="1:9" ht="16.2" thickBot="1">
      <c r="A175" s="143">
        <v>4223</v>
      </c>
      <c r="B175" s="11" t="s">
        <v>248</v>
      </c>
      <c r="C175" s="185"/>
      <c r="D175" s="17">
        <v>3238.75</v>
      </c>
      <c r="E175" s="133" t="e">
        <f t="shared" si="35"/>
        <v>#DIV/0!</v>
      </c>
      <c r="F175" s="64"/>
      <c r="G175" s="64"/>
      <c r="H175" s="125"/>
    </row>
    <row r="176" spans="1:9" ht="16.2" thickBot="1">
      <c r="A176" s="140" t="s">
        <v>45</v>
      </c>
      <c r="B176" s="7" t="s">
        <v>46</v>
      </c>
      <c r="C176" s="8">
        <f>SUM(C178+0)</f>
        <v>34312.519999999997</v>
      </c>
      <c r="D176" s="8">
        <f>SUM(D178+0)</f>
        <v>34312.54</v>
      </c>
      <c r="E176" s="129">
        <f t="shared" si="33"/>
        <v>100.00005828776204</v>
      </c>
      <c r="G176" s="64"/>
      <c r="H176" s="125"/>
    </row>
    <row r="177" spans="1:9" ht="16.2" thickBot="1">
      <c r="A177" s="141">
        <v>3</v>
      </c>
      <c r="B177" s="9" t="s">
        <v>16</v>
      </c>
      <c r="C177" s="15">
        <f>SUM(C178+0)</f>
        <v>34312.519999999997</v>
      </c>
      <c r="D177" s="15">
        <f>D178+0</f>
        <v>34312.54</v>
      </c>
      <c r="E177" s="142">
        <f t="shared" si="33"/>
        <v>100.00005828776204</v>
      </c>
      <c r="G177" s="64"/>
      <c r="H177" s="125"/>
    </row>
    <row r="178" spans="1:9" ht="16.2" thickBot="1">
      <c r="A178" s="150">
        <v>32</v>
      </c>
      <c r="B178" s="16" t="s">
        <v>17</v>
      </c>
      <c r="C178" s="17">
        <v>34312.519999999997</v>
      </c>
      <c r="D178" s="17">
        <f>D179+0</f>
        <v>34312.54</v>
      </c>
      <c r="E178" s="133">
        <f t="shared" si="33"/>
        <v>100.00005828776204</v>
      </c>
      <c r="H178" s="125"/>
    </row>
    <row r="179" spans="1:9" ht="16.2" thickBot="1">
      <c r="A179" s="150">
        <v>323</v>
      </c>
      <c r="B179" s="16" t="s">
        <v>210</v>
      </c>
      <c r="C179" s="185"/>
      <c r="D179" s="17">
        <f>D180+0</f>
        <v>34312.54</v>
      </c>
      <c r="E179" s="133" t="e">
        <f t="shared" ref="E179:E180" si="36">D179/C179*100</f>
        <v>#DIV/0!</v>
      </c>
      <c r="F179" s="64"/>
      <c r="H179" s="125"/>
    </row>
    <row r="180" spans="1:9" ht="16.2" thickBot="1">
      <c r="A180" s="150">
        <v>3231</v>
      </c>
      <c r="B180" s="16" t="s">
        <v>228</v>
      </c>
      <c r="C180" s="185"/>
      <c r="D180" s="17">
        <v>34312.54</v>
      </c>
      <c r="E180" s="133" t="e">
        <f t="shared" si="36"/>
        <v>#DIV/0!</v>
      </c>
      <c r="F180" s="64"/>
      <c r="H180" s="125"/>
    </row>
    <row r="181" spans="1:9" ht="16.2" thickBot="1">
      <c r="A181" s="138" t="s">
        <v>47</v>
      </c>
      <c r="B181" s="3" t="s">
        <v>48</v>
      </c>
      <c r="C181" s="4">
        <f>SUM(C182+0)</f>
        <v>3000</v>
      </c>
      <c r="D181" s="4">
        <f>D182+0</f>
        <v>2489.46</v>
      </c>
      <c r="E181" s="130">
        <f t="shared" si="33"/>
        <v>82.981999999999999</v>
      </c>
      <c r="G181" s="64"/>
      <c r="H181" s="125"/>
    </row>
    <row r="182" spans="1:9" ht="16.2" thickBot="1">
      <c r="A182" s="138" t="s">
        <v>12</v>
      </c>
      <c r="B182" s="5" t="s">
        <v>23</v>
      </c>
      <c r="C182" s="6">
        <f t="shared" ref="C182" si="37">SUM(C183+0)</f>
        <v>3000</v>
      </c>
      <c r="D182" s="6">
        <f>D183+0</f>
        <v>2489.46</v>
      </c>
      <c r="E182" s="130">
        <f t="shared" si="33"/>
        <v>82.981999999999999</v>
      </c>
      <c r="G182" s="64"/>
      <c r="H182" s="125"/>
    </row>
    <row r="183" spans="1:9" ht="16.2" thickBot="1">
      <c r="A183" s="140" t="s">
        <v>33</v>
      </c>
      <c r="B183" s="7" t="s">
        <v>34</v>
      </c>
      <c r="C183" s="8">
        <f t="shared" ref="C183" si="38">SUM(C185+0)</f>
        <v>3000</v>
      </c>
      <c r="D183" s="8">
        <f>D184+0</f>
        <v>2489.46</v>
      </c>
      <c r="E183" s="129">
        <f t="shared" si="33"/>
        <v>82.981999999999999</v>
      </c>
      <c r="H183" s="125"/>
    </row>
    <row r="184" spans="1:9" ht="16.2" thickBot="1">
      <c r="A184" s="141">
        <v>3</v>
      </c>
      <c r="B184" s="9" t="s">
        <v>16</v>
      </c>
      <c r="C184" s="10">
        <f>SUM(C185+0)</f>
        <v>3000</v>
      </c>
      <c r="D184" s="10">
        <f>D185+0</f>
        <v>2489.46</v>
      </c>
      <c r="E184" s="142">
        <f t="shared" si="33"/>
        <v>82.981999999999999</v>
      </c>
      <c r="H184" s="125"/>
    </row>
    <row r="185" spans="1:9" ht="16.2" thickBot="1">
      <c r="A185" s="143">
        <v>32</v>
      </c>
      <c r="B185" s="11" t="s">
        <v>17</v>
      </c>
      <c r="C185" s="12">
        <v>3000</v>
      </c>
      <c r="D185" s="12">
        <f>D186+D188</f>
        <v>2489.46</v>
      </c>
      <c r="E185" s="133">
        <f t="shared" si="33"/>
        <v>82.981999999999999</v>
      </c>
      <c r="H185" s="125"/>
    </row>
    <row r="186" spans="1:9" ht="16.2" thickBot="1">
      <c r="A186" s="143">
        <v>322</v>
      </c>
      <c r="B186" s="11" t="s">
        <v>213</v>
      </c>
      <c r="C186" s="12">
        <v>0</v>
      </c>
      <c r="D186" s="12">
        <f>D187+0</f>
        <v>1002.96</v>
      </c>
      <c r="E186" s="133" t="e">
        <f t="shared" si="33"/>
        <v>#DIV/0!</v>
      </c>
      <c r="F186" s="64"/>
      <c r="H186" s="125"/>
    </row>
    <row r="187" spans="1:9" ht="16.2" thickBot="1">
      <c r="A187" s="143">
        <v>3221</v>
      </c>
      <c r="B187" s="11" t="s">
        <v>226</v>
      </c>
      <c r="C187" s="12">
        <v>0</v>
      </c>
      <c r="D187" s="12">
        <v>1002.96</v>
      </c>
      <c r="E187" s="133" t="e">
        <f t="shared" si="33"/>
        <v>#DIV/0!</v>
      </c>
      <c r="F187" s="64"/>
      <c r="G187" s="64"/>
    </row>
    <row r="188" spans="1:9" ht="16.2" thickBot="1">
      <c r="A188" s="143">
        <v>329</v>
      </c>
      <c r="B188" s="11" t="s">
        <v>230</v>
      </c>
      <c r="C188" s="12">
        <v>0</v>
      </c>
      <c r="D188" s="12">
        <f>D189+0</f>
        <v>1486.5</v>
      </c>
      <c r="E188" s="133" t="e">
        <f t="shared" si="33"/>
        <v>#DIV/0!</v>
      </c>
      <c r="F188" s="64"/>
      <c r="G188" s="64"/>
      <c r="I188" s="64"/>
    </row>
    <row r="189" spans="1:9" ht="16.2" thickBot="1">
      <c r="A189" s="143">
        <v>3299</v>
      </c>
      <c r="B189" s="11" t="s">
        <v>230</v>
      </c>
      <c r="C189" s="12">
        <v>0</v>
      </c>
      <c r="D189" s="12">
        <v>1486.5</v>
      </c>
      <c r="E189" s="133" t="e">
        <f t="shared" si="33"/>
        <v>#DIV/0!</v>
      </c>
      <c r="F189" s="64"/>
      <c r="G189" s="64"/>
      <c r="I189" s="64"/>
    </row>
    <row r="190" spans="1:9" ht="16.2" thickBot="1">
      <c r="A190" s="138" t="s">
        <v>49</v>
      </c>
      <c r="B190" s="3" t="s">
        <v>50</v>
      </c>
      <c r="C190" s="4">
        <f>SUM(C192+0)</f>
        <v>252.49</v>
      </c>
      <c r="D190" s="4">
        <f>SUM(D192+0)</f>
        <v>252.49</v>
      </c>
      <c r="E190" s="130">
        <f t="shared" si="33"/>
        <v>100</v>
      </c>
      <c r="G190" s="64"/>
      <c r="I190" s="64"/>
    </row>
    <row r="191" spans="1:9" ht="16.2" thickBot="1">
      <c r="A191" s="138" t="s">
        <v>12</v>
      </c>
      <c r="B191" s="5" t="s">
        <v>23</v>
      </c>
      <c r="C191" s="6">
        <f t="shared" ref="C191:D191" si="39">SUM(C192+0)</f>
        <v>252.49</v>
      </c>
      <c r="D191" s="6">
        <f t="shared" si="39"/>
        <v>252.49</v>
      </c>
      <c r="E191" s="130">
        <f t="shared" si="33"/>
        <v>100</v>
      </c>
    </row>
    <row r="192" spans="1:9" ht="16.2" thickBot="1">
      <c r="A192" s="140" t="s">
        <v>33</v>
      </c>
      <c r="B192" s="7" t="s">
        <v>34</v>
      </c>
      <c r="C192" s="8">
        <f t="shared" ref="C192:D192" si="40">SUM(C194+0)</f>
        <v>252.49</v>
      </c>
      <c r="D192" s="8">
        <f t="shared" si="40"/>
        <v>252.49</v>
      </c>
      <c r="E192" s="129">
        <f t="shared" si="33"/>
        <v>100</v>
      </c>
      <c r="I192" s="64"/>
    </row>
    <row r="193" spans="1:9" ht="16.2" thickBot="1">
      <c r="A193" s="141">
        <v>3</v>
      </c>
      <c r="B193" s="9" t="s">
        <v>16</v>
      </c>
      <c r="C193" s="10">
        <f>SUM(C194+0)</f>
        <v>252.49</v>
      </c>
      <c r="D193" s="10">
        <f>SUM(D194+0)</f>
        <v>252.49</v>
      </c>
      <c r="E193" s="142">
        <f t="shared" si="33"/>
        <v>100</v>
      </c>
      <c r="I193" s="64"/>
    </row>
    <row r="194" spans="1:9" ht="16.2" thickBot="1">
      <c r="A194" s="143">
        <v>32</v>
      </c>
      <c r="B194" s="11" t="s">
        <v>17</v>
      </c>
      <c r="C194" s="12">
        <v>252.49</v>
      </c>
      <c r="D194" s="12">
        <f>D195+0</f>
        <v>252.49</v>
      </c>
      <c r="E194" s="133">
        <f t="shared" si="33"/>
        <v>100</v>
      </c>
      <c r="I194" s="64"/>
    </row>
    <row r="195" spans="1:9" ht="16.2" thickBot="1">
      <c r="A195" s="143">
        <v>324</v>
      </c>
      <c r="B195" s="203" t="s">
        <v>213</v>
      </c>
      <c r="C195" s="182"/>
      <c r="D195" s="12">
        <f>D196+0</f>
        <v>252.49</v>
      </c>
      <c r="E195" s="133" t="e">
        <f t="shared" ref="E195:E196" si="41">D195/C195*100</f>
        <v>#DIV/0!</v>
      </c>
      <c r="F195" s="64"/>
      <c r="I195" s="64"/>
    </row>
    <row r="196" spans="1:9" ht="16.2" thickBot="1">
      <c r="A196" s="143">
        <v>3224</v>
      </c>
      <c r="B196" s="11" t="s">
        <v>227</v>
      </c>
      <c r="C196" s="182"/>
      <c r="D196" s="12">
        <v>252.49</v>
      </c>
      <c r="E196" s="133" t="e">
        <f t="shared" si="41"/>
        <v>#DIV/0!</v>
      </c>
      <c r="F196" s="64"/>
      <c r="H196" s="64"/>
      <c r="I196" s="64"/>
    </row>
    <row r="197" spans="1:9" ht="16.2" thickBot="1">
      <c r="A197" s="149" t="s">
        <v>51</v>
      </c>
      <c r="B197" s="122" t="s">
        <v>52</v>
      </c>
      <c r="C197" s="123">
        <f>C199+C220+C236</f>
        <v>824380.36</v>
      </c>
      <c r="D197" s="123">
        <f>D199+D220+D236</f>
        <v>841280.61</v>
      </c>
      <c r="E197" s="148">
        <f t="shared" si="33"/>
        <v>102.05005490426772</v>
      </c>
      <c r="G197" s="64"/>
      <c r="H197" s="64"/>
      <c r="I197" s="64"/>
    </row>
    <row r="198" spans="1:9" ht="16.2" thickBot="1">
      <c r="A198" s="149">
        <v>59</v>
      </c>
      <c r="B198" s="122" t="s">
        <v>70</v>
      </c>
      <c r="C198" s="123">
        <f>C290+C302+C314</f>
        <v>3441.83</v>
      </c>
      <c r="D198" s="123">
        <f>D290+D302+D314</f>
        <v>3441.83</v>
      </c>
      <c r="E198" s="148">
        <f t="shared" si="33"/>
        <v>100</v>
      </c>
      <c r="F198" s="64"/>
      <c r="G198" s="64"/>
      <c r="H198" s="64"/>
    </row>
    <row r="199" spans="1:9" ht="16.2" thickBot="1">
      <c r="A199" s="138" t="s">
        <v>53</v>
      </c>
      <c r="B199" s="3" t="s">
        <v>52</v>
      </c>
      <c r="C199" s="4">
        <f>C200+0</f>
        <v>3391.7400000000002</v>
      </c>
      <c r="D199" s="4">
        <f t="shared" ref="D199" si="42">SUM(D200+0)</f>
        <v>3391.7400000000002</v>
      </c>
      <c r="E199" s="130">
        <f t="shared" ref="E199:E238" si="43">D199/C199*100</f>
        <v>100</v>
      </c>
      <c r="F199" s="166"/>
      <c r="H199" s="64"/>
    </row>
    <row r="200" spans="1:9" ht="16.2" thickBot="1">
      <c r="A200" s="138" t="s">
        <v>12</v>
      </c>
      <c r="B200" s="5" t="s">
        <v>13</v>
      </c>
      <c r="C200" s="6">
        <f>C201+C215</f>
        <v>3391.7400000000002</v>
      </c>
      <c r="D200" s="6">
        <f>D201+D215</f>
        <v>3391.7400000000002</v>
      </c>
      <c r="E200" s="130">
        <f t="shared" si="43"/>
        <v>100</v>
      </c>
      <c r="F200" s="166"/>
      <c r="G200" s="64"/>
      <c r="H200" s="64"/>
    </row>
    <row r="201" spans="1:9" ht="16.2" thickBot="1">
      <c r="A201" s="140" t="s">
        <v>54</v>
      </c>
      <c r="B201" s="7" t="s">
        <v>187</v>
      </c>
      <c r="C201" s="8">
        <f>C202+0</f>
        <v>3283.7400000000002</v>
      </c>
      <c r="D201" s="8">
        <f>D202+0</f>
        <v>3283.7400000000002</v>
      </c>
      <c r="E201" s="129">
        <f t="shared" si="43"/>
        <v>100</v>
      </c>
      <c r="F201" s="166"/>
      <c r="G201" s="64"/>
      <c r="H201" s="64"/>
    </row>
    <row r="202" spans="1:9" ht="16.2" thickBot="1">
      <c r="A202" s="141">
        <v>3</v>
      </c>
      <c r="B202" s="9" t="s">
        <v>16</v>
      </c>
      <c r="C202" s="15">
        <f>C203+C210</f>
        <v>3283.7400000000002</v>
      </c>
      <c r="D202" s="15">
        <f>D203+D210</f>
        <v>3283.7400000000002</v>
      </c>
      <c r="E202" s="142">
        <f t="shared" si="43"/>
        <v>100</v>
      </c>
      <c r="F202" s="166"/>
      <c r="G202" s="64"/>
      <c r="H202" s="64"/>
    </row>
    <row r="203" spans="1:9" ht="16.2" thickBot="1">
      <c r="A203" s="143">
        <v>31</v>
      </c>
      <c r="B203" s="11" t="s">
        <v>20</v>
      </c>
      <c r="C203" s="18">
        <v>3130.44</v>
      </c>
      <c r="D203" s="18">
        <f>D204+D206+D208</f>
        <v>3130.44</v>
      </c>
      <c r="E203" s="133">
        <f t="shared" si="43"/>
        <v>100</v>
      </c>
      <c r="F203" s="166"/>
      <c r="G203" s="64"/>
      <c r="H203" s="64"/>
    </row>
    <row r="204" spans="1:9" ht="16.2" thickBot="1">
      <c r="A204" s="143">
        <v>311</v>
      </c>
      <c r="B204" s="11" t="s">
        <v>215</v>
      </c>
      <c r="C204" s="187"/>
      <c r="D204" s="186">
        <f>D205+0</f>
        <v>2572.87</v>
      </c>
      <c r="E204" s="133" t="e">
        <f t="shared" ref="E204:E209" si="44">D204/C204*100</f>
        <v>#DIV/0!</v>
      </c>
      <c r="F204" s="166"/>
      <c r="G204" s="64"/>
      <c r="H204" s="64"/>
    </row>
    <row r="205" spans="1:9" ht="16.2" thickBot="1">
      <c r="A205" s="143">
        <v>3111</v>
      </c>
      <c r="B205" s="11" t="s">
        <v>216</v>
      </c>
      <c r="C205" s="187"/>
      <c r="D205" s="186">
        <v>2572.87</v>
      </c>
      <c r="E205" s="133" t="e">
        <f t="shared" si="44"/>
        <v>#DIV/0!</v>
      </c>
      <c r="F205" s="166"/>
      <c r="G205" s="64"/>
      <c r="H205" s="64"/>
    </row>
    <row r="206" spans="1:9" ht="16.2" thickBot="1">
      <c r="A206" s="143">
        <v>312</v>
      </c>
      <c r="B206" s="11" t="s">
        <v>219</v>
      </c>
      <c r="C206" s="187"/>
      <c r="D206" s="186">
        <f>D207+0</f>
        <v>129.47999999999999</v>
      </c>
      <c r="E206" s="133" t="e">
        <f t="shared" si="44"/>
        <v>#DIV/0!</v>
      </c>
      <c r="F206" s="166"/>
      <c r="G206" s="64"/>
      <c r="H206" s="64"/>
    </row>
    <row r="207" spans="1:9" ht="16.2" thickBot="1">
      <c r="A207" s="143">
        <v>3121</v>
      </c>
      <c r="B207" s="11" t="s">
        <v>219</v>
      </c>
      <c r="C207" s="187"/>
      <c r="D207" s="186">
        <v>129.47999999999999</v>
      </c>
      <c r="E207" s="133" t="e">
        <f t="shared" si="44"/>
        <v>#DIV/0!</v>
      </c>
      <c r="F207" s="166"/>
      <c r="G207" s="64"/>
      <c r="H207" s="64"/>
    </row>
    <row r="208" spans="1:9" ht="16.2" thickBot="1">
      <c r="A208" s="143">
        <v>313</v>
      </c>
      <c r="B208" s="11" t="s">
        <v>220</v>
      </c>
      <c r="C208" s="182"/>
      <c r="D208" s="186">
        <f>D209+0</f>
        <v>428.09</v>
      </c>
      <c r="E208" s="133" t="e">
        <f t="shared" si="44"/>
        <v>#DIV/0!</v>
      </c>
      <c r="F208" s="166"/>
      <c r="G208" s="64"/>
      <c r="H208" s="64"/>
    </row>
    <row r="209" spans="1:10" ht="16.2" thickBot="1">
      <c r="A209" s="143">
        <v>3132</v>
      </c>
      <c r="B209" s="11" t="s">
        <v>221</v>
      </c>
      <c r="C209" s="182"/>
      <c r="D209" s="186">
        <v>428.09</v>
      </c>
      <c r="E209" s="133" t="e">
        <f t="shared" si="44"/>
        <v>#DIV/0!</v>
      </c>
      <c r="F209" s="166"/>
      <c r="G209" s="64"/>
      <c r="H209" s="64"/>
    </row>
    <row r="210" spans="1:10" ht="16.2" thickBot="1">
      <c r="A210" s="143">
        <v>32</v>
      </c>
      <c r="B210" s="11" t="s">
        <v>17</v>
      </c>
      <c r="C210" s="12">
        <v>153.30000000000001</v>
      </c>
      <c r="D210" s="12">
        <f>D211+D213</f>
        <v>153.30000000000001</v>
      </c>
      <c r="E210" s="133">
        <v>0</v>
      </c>
      <c r="F210" s="166"/>
      <c r="G210" s="64"/>
      <c r="H210" s="64"/>
    </row>
    <row r="211" spans="1:10" ht="16.2" thickBot="1">
      <c r="A211" s="143">
        <v>321</v>
      </c>
      <c r="B211" s="11" t="s">
        <v>222</v>
      </c>
      <c r="C211" s="182"/>
      <c r="D211" s="12">
        <f>D212+0</f>
        <v>151.53</v>
      </c>
      <c r="E211" s="133">
        <v>0</v>
      </c>
      <c r="F211" s="166"/>
      <c r="G211" s="64"/>
      <c r="H211" s="64"/>
    </row>
    <row r="212" spans="1:10" ht="16.2" thickBot="1">
      <c r="A212" s="143">
        <v>3212</v>
      </c>
      <c r="B212" s="11" t="s">
        <v>224</v>
      </c>
      <c r="C212" s="182"/>
      <c r="D212" s="12">
        <v>151.53</v>
      </c>
      <c r="E212" s="133">
        <v>0</v>
      </c>
      <c r="F212" s="166"/>
      <c r="G212" s="64"/>
      <c r="H212" s="64"/>
    </row>
    <row r="213" spans="1:10" ht="16.2" thickBot="1">
      <c r="A213" s="143">
        <v>323</v>
      </c>
      <c r="B213" s="11" t="s">
        <v>210</v>
      </c>
      <c r="C213" s="182"/>
      <c r="D213" s="12">
        <f>D214+0</f>
        <v>1.77</v>
      </c>
      <c r="E213" s="133">
        <v>0</v>
      </c>
      <c r="F213" s="166"/>
      <c r="G213" s="64"/>
      <c r="H213" s="64"/>
    </row>
    <row r="214" spans="1:10" ht="16.2" thickBot="1">
      <c r="A214" s="143">
        <v>3236</v>
      </c>
      <c r="B214" s="11" t="s">
        <v>235</v>
      </c>
      <c r="C214" s="182"/>
      <c r="D214" s="12">
        <v>1.77</v>
      </c>
      <c r="E214" s="133">
        <v>0</v>
      </c>
      <c r="F214" s="166"/>
      <c r="G214" s="64"/>
      <c r="H214" s="64"/>
    </row>
    <row r="215" spans="1:10" ht="16.2" thickBot="1">
      <c r="A215" s="140" t="s">
        <v>55</v>
      </c>
      <c r="B215" s="7" t="s">
        <v>56</v>
      </c>
      <c r="C215" s="8">
        <f t="shared" ref="C215:D216" si="45">C216+0</f>
        <v>108</v>
      </c>
      <c r="D215" s="8">
        <f t="shared" si="45"/>
        <v>108</v>
      </c>
      <c r="E215" s="129">
        <f t="shared" si="43"/>
        <v>100</v>
      </c>
      <c r="F215" s="166"/>
      <c r="G215" s="64"/>
      <c r="H215" s="64"/>
      <c r="I215" s="64"/>
    </row>
    <row r="216" spans="1:10" ht="16.2" thickBot="1">
      <c r="A216" s="141">
        <v>3</v>
      </c>
      <c r="B216" s="9" t="s">
        <v>16</v>
      </c>
      <c r="C216" s="15">
        <f t="shared" si="45"/>
        <v>108</v>
      </c>
      <c r="D216" s="15">
        <f t="shared" si="45"/>
        <v>108</v>
      </c>
      <c r="E216" s="142">
        <f t="shared" si="43"/>
        <v>100</v>
      </c>
      <c r="F216" s="166"/>
      <c r="G216" s="64"/>
      <c r="H216" s="64"/>
      <c r="I216" s="64"/>
      <c r="J216" s="64"/>
    </row>
    <row r="217" spans="1:10" ht="16.2" thickBot="1">
      <c r="A217" s="143">
        <v>32</v>
      </c>
      <c r="B217" s="11" t="s">
        <v>17</v>
      </c>
      <c r="C217" s="12">
        <v>108</v>
      </c>
      <c r="D217" s="12">
        <f>D218+0</f>
        <v>108</v>
      </c>
      <c r="E217" s="133">
        <f t="shared" si="43"/>
        <v>100</v>
      </c>
      <c r="F217" s="166"/>
      <c r="G217" s="64"/>
      <c r="H217" s="64"/>
      <c r="I217" s="64"/>
      <c r="J217" s="64"/>
    </row>
    <row r="218" spans="1:10" ht="16.2" thickBot="1">
      <c r="A218" s="143">
        <v>322</v>
      </c>
      <c r="B218" s="11" t="s">
        <v>213</v>
      </c>
      <c r="C218" s="182"/>
      <c r="D218" s="12">
        <f>D219+0</f>
        <v>108</v>
      </c>
      <c r="E218" s="133" t="e">
        <f t="shared" ref="E218:E219" si="46">D218/C218*100</f>
        <v>#DIV/0!</v>
      </c>
      <c r="F218" s="166"/>
      <c r="G218" s="64"/>
      <c r="H218" s="64"/>
      <c r="J218" s="64"/>
    </row>
    <row r="219" spans="1:10" ht="16.2" thickBot="1">
      <c r="A219" s="143">
        <v>3222</v>
      </c>
      <c r="B219" s="11" t="s">
        <v>214</v>
      </c>
      <c r="C219" s="182"/>
      <c r="D219" s="12">
        <v>108</v>
      </c>
      <c r="E219" s="133" t="e">
        <f t="shared" si="46"/>
        <v>#DIV/0!</v>
      </c>
      <c r="F219" s="166"/>
      <c r="G219" s="64"/>
      <c r="H219" s="64"/>
    </row>
    <row r="220" spans="1:10" ht="16.2" thickBot="1">
      <c r="A220" s="138" t="s">
        <v>57</v>
      </c>
      <c r="B220" s="3" t="s">
        <v>58</v>
      </c>
      <c r="C220" s="4">
        <f t="shared" ref="C220:D220" si="47">SUM(C221+0)</f>
        <v>18607.68</v>
      </c>
      <c r="D220" s="4">
        <f t="shared" si="47"/>
        <v>18607.68</v>
      </c>
      <c r="E220" s="130">
        <f t="shared" si="43"/>
        <v>100</v>
      </c>
      <c r="F220" s="166"/>
      <c r="G220" s="64"/>
      <c r="H220" s="64"/>
    </row>
    <row r="221" spans="1:10" ht="16.2" thickBot="1">
      <c r="A221" s="138" t="s">
        <v>12</v>
      </c>
      <c r="B221" s="5" t="s">
        <v>13</v>
      </c>
      <c r="C221" s="6">
        <f>C222+0</f>
        <v>18607.68</v>
      </c>
      <c r="D221" s="6">
        <f>D222+0</f>
        <v>18607.68</v>
      </c>
      <c r="E221" s="130">
        <f t="shared" si="43"/>
        <v>100</v>
      </c>
      <c r="F221" s="166"/>
      <c r="G221" s="64"/>
      <c r="H221" s="64"/>
    </row>
    <row r="222" spans="1:10" ht="16.2" thickBot="1">
      <c r="A222" s="140" t="s">
        <v>21</v>
      </c>
      <c r="B222" s="7" t="s">
        <v>187</v>
      </c>
      <c r="C222" s="8">
        <f>C223+0</f>
        <v>18607.68</v>
      </c>
      <c r="D222" s="8">
        <f>D223+0</f>
        <v>18607.68</v>
      </c>
      <c r="E222" s="129">
        <f t="shared" si="43"/>
        <v>100</v>
      </c>
      <c r="F222" s="166"/>
      <c r="G222" s="64"/>
      <c r="H222" s="64"/>
    </row>
    <row r="223" spans="1:10" ht="16.2" thickBot="1">
      <c r="A223" s="141">
        <v>3</v>
      </c>
      <c r="B223" s="9" t="s">
        <v>16</v>
      </c>
      <c r="C223" s="10">
        <f>C224+C231</f>
        <v>18607.68</v>
      </c>
      <c r="D223" s="10">
        <f>D224+D231</f>
        <v>18607.68</v>
      </c>
      <c r="E223" s="142">
        <f t="shared" si="43"/>
        <v>100</v>
      </c>
      <c r="F223" s="166"/>
      <c r="G223" s="64"/>
      <c r="H223" s="64"/>
    </row>
    <row r="224" spans="1:10" ht="16.2" thickBot="1">
      <c r="A224" s="143">
        <v>31</v>
      </c>
      <c r="B224" s="11" t="s">
        <v>20</v>
      </c>
      <c r="C224" s="13">
        <v>17739</v>
      </c>
      <c r="D224" s="13">
        <f>D225+D227+D229</f>
        <v>17739</v>
      </c>
      <c r="E224" s="133">
        <f t="shared" si="43"/>
        <v>100</v>
      </c>
      <c r="F224" s="166"/>
      <c r="G224" s="64"/>
      <c r="H224" s="64"/>
      <c r="J224" s="64"/>
    </row>
    <row r="225" spans="1:10" ht="16.2" thickBot="1">
      <c r="A225" s="143">
        <v>311</v>
      </c>
      <c r="B225" s="11" t="s">
        <v>215</v>
      </c>
      <c r="C225" s="184"/>
      <c r="D225" s="13">
        <f>D226+0</f>
        <v>14579.5</v>
      </c>
      <c r="E225" s="133" t="e">
        <f t="shared" ref="E225:E235" si="48">D225/C225*100</f>
        <v>#DIV/0!</v>
      </c>
      <c r="F225" s="166"/>
      <c r="G225" s="64"/>
      <c r="H225" s="64"/>
      <c r="J225" s="64"/>
    </row>
    <row r="226" spans="1:10" ht="16.2" thickBot="1">
      <c r="A226" s="143">
        <v>3111</v>
      </c>
      <c r="B226" s="11" t="s">
        <v>216</v>
      </c>
      <c r="C226" s="184"/>
      <c r="D226" s="13">
        <v>14579.5</v>
      </c>
      <c r="E226" s="133" t="e">
        <f t="shared" si="48"/>
        <v>#DIV/0!</v>
      </c>
      <c r="F226" s="166"/>
      <c r="G226" s="64"/>
      <c r="H226" s="64"/>
      <c r="J226" s="64"/>
    </row>
    <row r="227" spans="1:10" ht="16.2" thickBot="1">
      <c r="A227" s="143">
        <v>312</v>
      </c>
      <c r="B227" s="11" t="s">
        <v>219</v>
      </c>
      <c r="C227" s="184"/>
      <c r="D227" s="13">
        <f>D228+0</f>
        <v>733.72</v>
      </c>
      <c r="E227" s="133" t="e">
        <f t="shared" si="48"/>
        <v>#DIV/0!</v>
      </c>
      <c r="F227" s="166"/>
      <c r="G227" s="64"/>
      <c r="H227" s="64"/>
      <c r="J227" s="64"/>
    </row>
    <row r="228" spans="1:10" ht="16.2" thickBot="1">
      <c r="A228" s="143">
        <v>3121</v>
      </c>
      <c r="B228" s="11" t="s">
        <v>219</v>
      </c>
      <c r="C228" s="184"/>
      <c r="D228" s="13">
        <v>733.72</v>
      </c>
      <c r="E228" s="133" t="e">
        <f t="shared" si="48"/>
        <v>#DIV/0!</v>
      </c>
      <c r="F228" s="166"/>
      <c r="G228" s="64"/>
      <c r="H228" s="64"/>
      <c r="J228" s="64"/>
    </row>
    <row r="229" spans="1:10" ht="16.2" thickBot="1">
      <c r="A229" s="143">
        <v>313</v>
      </c>
      <c r="B229" s="11" t="s">
        <v>220</v>
      </c>
      <c r="C229" s="184"/>
      <c r="D229" s="13">
        <f>D230+0</f>
        <v>2425.7800000000002</v>
      </c>
      <c r="E229" s="133" t="e">
        <f t="shared" si="48"/>
        <v>#DIV/0!</v>
      </c>
      <c r="F229" s="166"/>
      <c r="G229" s="64"/>
      <c r="H229" s="64"/>
      <c r="J229" s="64"/>
    </row>
    <row r="230" spans="1:10" ht="16.2" thickBot="1">
      <c r="A230" s="143">
        <v>3132</v>
      </c>
      <c r="B230" s="11" t="s">
        <v>221</v>
      </c>
      <c r="C230" s="184"/>
      <c r="D230" s="13">
        <v>2425.7800000000002</v>
      </c>
      <c r="E230" s="133" t="e">
        <f t="shared" si="48"/>
        <v>#DIV/0!</v>
      </c>
      <c r="F230" s="166"/>
      <c r="G230" s="64"/>
      <c r="H230" s="64"/>
    </row>
    <row r="231" spans="1:10" ht="16.2" thickBot="1">
      <c r="A231" s="143">
        <v>32</v>
      </c>
      <c r="B231" s="11" t="s">
        <v>17</v>
      </c>
      <c r="C231" s="13">
        <v>868.68</v>
      </c>
      <c r="D231" s="12">
        <f>D232+D234</f>
        <v>868.68</v>
      </c>
      <c r="E231" s="133">
        <f t="shared" si="48"/>
        <v>100</v>
      </c>
      <c r="F231" s="166"/>
      <c r="G231" s="64"/>
      <c r="H231" s="64"/>
      <c r="I231" s="64"/>
      <c r="J231" s="64"/>
    </row>
    <row r="232" spans="1:10" ht="16.2" thickBot="1">
      <c r="A232" s="143">
        <v>321</v>
      </c>
      <c r="B232" s="11" t="s">
        <v>222</v>
      </c>
      <c r="C232" s="184"/>
      <c r="D232" s="12">
        <f>D233+0</f>
        <v>858.63</v>
      </c>
      <c r="E232" s="133" t="e">
        <f t="shared" si="48"/>
        <v>#DIV/0!</v>
      </c>
      <c r="F232" s="166"/>
      <c r="G232" s="64"/>
      <c r="H232" s="64"/>
      <c r="I232" s="64"/>
      <c r="J232" s="64"/>
    </row>
    <row r="233" spans="1:10" ht="16.2" thickBot="1">
      <c r="A233" s="143">
        <v>3212</v>
      </c>
      <c r="B233" s="11" t="s">
        <v>224</v>
      </c>
      <c r="C233" s="184"/>
      <c r="D233" s="12">
        <v>858.63</v>
      </c>
      <c r="E233" s="133" t="e">
        <f t="shared" si="48"/>
        <v>#DIV/0!</v>
      </c>
      <c r="F233" s="166"/>
      <c r="G233" s="64"/>
      <c r="H233" s="64"/>
      <c r="I233" s="64"/>
      <c r="J233" s="64"/>
    </row>
    <row r="234" spans="1:10" ht="16.2" thickBot="1">
      <c r="A234" s="143">
        <v>323</v>
      </c>
      <c r="B234" s="11" t="s">
        <v>210</v>
      </c>
      <c r="C234" s="184"/>
      <c r="D234" s="12">
        <f>D235+0</f>
        <v>10.050000000000001</v>
      </c>
      <c r="E234" s="133" t="e">
        <f t="shared" si="48"/>
        <v>#DIV/0!</v>
      </c>
      <c r="F234" s="166"/>
      <c r="G234" s="64"/>
      <c r="H234" s="64"/>
      <c r="I234" s="64"/>
      <c r="J234" s="64"/>
    </row>
    <row r="235" spans="1:10" ht="16.2" thickBot="1">
      <c r="A235" s="143">
        <v>3236</v>
      </c>
      <c r="B235" s="11" t="s">
        <v>235</v>
      </c>
      <c r="C235" s="184"/>
      <c r="D235" s="12">
        <v>10.050000000000001</v>
      </c>
      <c r="E235" s="133" t="e">
        <f t="shared" si="48"/>
        <v>#DIV/0!</v>
      </c>
      <c r="F235" s="166"/>
      <c r="G235" s="64"/>
      <c r="H235" s="64"/>
      <c r="I235" s="64"/>
      <c r="J235" s="64"/>
    </row>
    <row r="236" spans="1:10" ht="16.2" thickBot="1">
      <c r="A236" s="138" t="s">
        <v>59</v>
      </c>
      <c r="B236" s="3" t="s">
        <v>162</v>
      </c>
      <c r="C236" s="4">
        <f>SUM(C237+C258)</f>
        <v>802380.94</v>
      </c>
      <c r="D236" s="4">
        <f>SUM(D237+D258)</f>
        <v>819281.19</v>
      </c>
      <c r="E236" s="130">
        <f t="shared" si="43"/>
        <v>102.10626264377616</v>
      </c>
      <c r="F236" s="166"/>
      <c r="G236" s="64"/>
      <c r="H236" s="64"/>
      <c r="I236" s="64"/>
      <c r="J236" s="64"/>
    </row>
    <row r="237" spans="1:10" ht="16.2" thickBot="1">
      <c r="A237" s="138" t="s">
        <v>12</v>
      </c>
      <c r="B237" s="5" t="s">
        <v>13</v>
      </c>
      <c r="C237" s="6">
        <f>SUM(C238+C243+C248+C253)</f>
        <v>39380.94</v>
      </c>
      <c r="D237" s="6">
        <f>SUM(D238+D243+D248+D253)</f>
        <v>32872.86</v>
      </c>
      <c r="E237" s="130">
        <f t="shared" si="43"/>
        <v>83.474035916867393</v>
      </c>
      <c r="F237" s="166"/>
      <c r="G237" s="64"/>
      <c r="H237" s="64"/>
      <c r="J237" s="64"/>
    </row>
    <row r="238" spans="1:10" ht="16.2" thickBot="1">
      <c r="A238" s="140" t="s">
        <v>60</v>
      </c>
      <c r="B238" s="7" t="s">
        <v>61</v>
      </c>
      <c r="C238" s="8">
        <f t="shared" ref="C238:C239" si="49">SUM(C239+0)</f>
        <v>7316.71</v>
      </c>
      <c r="D238" s="8">
        <f>D239+0</f>
        <v>7316.71</v>
      </c>
      <c r="E238" s="129">
        <f t="shared" si="43"/>
        <v>100</v>
      </c>
      <c r="F238" s="166"/>
      <c r="G238" s="64"/>
      <c r="H238" s="64"/>
      <c r="I238" s="64"/>
      <c r="J238" s="64"/>
    </row>
    <row r="239" spans="1:10" ht="16.2" thickBot="1">
      <c r="A239" s="158">
        <v>4</v>
      </c>
      <c r="B239" s="14" t="s">
        <v>28</v>
      </c>
      <c r="C239" s="10">
        <f t="shared" si="49"/>
        <v>7316.71</v>
      </c>
      <c r="D239" s="10">
        <f>D240+0</f>
        <v>7316.71</v>
      </c>
      <c r="E239" s="142">
        <f t="shared" ref="E239:E295" si="50">D239/C239*100</f>
        <v>100</v>
      </c>
      <c r="F239" s="166"/>
      <c r="G239" s="64"/>
      <c r="H239" s="64"/>
      <c r="I239" s="64"/>
    </row>
    <row r="240" spans="1:10" ht="16.2" thickBot="1">
      <c r="A240" s="143">
        <v>42</v>
      </c>
      <c r="B240" s="11" t="s">
        <v>29</v>
      </c>
      <c r="C240" s="12">
        <v>7316.71</v>
      </c>
      <c r="D240" s="12">
        <f>D241+0</f>
        <v>7316.71</v>
      </c>
      <c r="E240" s="133">
        <f t="shared" si="50"/>
        <v>100</v>
      </c>
      <c r="F240" s="166"/>
      <c r="G240" s="64"/>
      <c r="H240" s="64"/>
      <c r="I240" s="64"/>
    </row>
    <row r="241" spans="1:9" ht="16.2" thickBot="1">
      <c r="A241" s="143">
        <v>424</v>
      </c>
      <c r="B241" s="11" t="s">
        <v>208</v>
      </c>
      <c r="C241" s="182"/>
      <c r="D241" s="12">
        <f>D242+0</f>
        <v>7316.71</v>
      </c>
      <c r="E241" s="133" t="e">
        <f t="shared" ref="E241:E242" si="51">D241/C241*100</f>
        <v>#DIV/0!</v>
      </c>
      <c r="F241" s="166"/>
      <c r="G241" s="64"/>
      <c r="H241" s="64"/>
    </row>
    <row r="242" spans="1:9" ht="16.2" thickBot="1">
      <c r="A242" s="143">
        <v>4241</v>
      </c>
      <c r="B242" s="11" t="s">
        <v>212</v>
      </c>
      <c r="C242" s="182"/>
      <c r="D242" s="12">
        <v>7316.71</v>
      </c>
      <c r="E242" s="133" t="e">
        <f t="shared" si="51"/>
        <v>#DIV/0!</v>
      </c>
      <c r="F242" s="166"/>
      <c r="G242" s="64"/>
      <c r="H242" s="64"/>
    </row>
    <row r="243" spans="1:9" ht="16.2" thickBot="1">
      <c r="A243" s="140" t="s">
        <v>62</v>
      </c>
      <c r="B243" s="7" t="s">
        <v>63</v>
      </c>
      <c r="C243" s="8">
        <f t="shared" ref="C243:D243" si="52">SUM(C245+0)</f>
        <v>26310</v>
      </c>
      <c r="D243" s="8">
        <f t="shared" si="52"/>
        <v>24873.79</v>
      </c>
      <c r="E243" s="129">
        <f t="shared" si="50"/>
        <v>94.541201064234144</v>
      </c>
      <c r="F243" s="166"/>
      <c r="G243" s="64"/>
      <c r="H243" s="64"/>
    </row>
    <row r="244" spans="1:9" ht="16.2" thickBot="1">
      <c r="A244" s="181">
        <v>3</v>
      </c>
      <c r="B244" s="9" t="s">
        <v>16</v>
      </c>
      <c r="C244" s="15">
        <f>C245+0</f>
        <v>26310</v>
      </c>
      <c r="D244" s="15">
        <f>D245+0</f>
        <v>24873.79</v>
      </c>
      <c r="E244" s="142">
        <f t="shared" si="50"/>
        <v>94.541201064234144</v>
      </c>
      <c r="F244" s="166"/>
      <c r="G244" s="64"/>
      <c r="H244" s="64"/>
    </row>
    <row r="245" spans="1:9" ht="16.2" thickBot="1">
      <c r="A245" s="150">
        <v>32</v>
      </c>
      <c r="B245" s="16" t="s">
        <v>17</v>
      </c>
      <c r="C245" s="17">
        <v>26310</v>
      </c>
      <c r="D245" s="17">
        <f>D246+0</f>
        <v>24873.79</v>
      </c>
      <c r="E245" s="133">
        <f t="shared" si="50"/>
        <v>94.541201064234144</v>
      </c>
      <c r="F245" s="166"/>
      <c r="G245" s="64"/>
      <c r="H245" s="64"/>
    </row>
    <row r="246" spans="1:9" ht="16.2" thickBot="1">
      <c r="A246" s="150">
        <v>322</v>
      </c>
      <c r="B246" s="16" t="s">
        <v>213</v>
      </c>
      <c r="C246" s="182"/>
      <c r="D246" s="17">
        <f>D247+0</f>
        <v>24873.79</v>
      </c>
      <c r="E246" s="133" t="e">
        <f t="shared" ref="E246:E247" si="53">D246/C246*100</f>
        <v>#DIV/0!</v>
      </c>
      <c r="F246" s="166"/>
      <c r="G246" s="64"/>
      <c r="H246" s="64"/>
    </row>
    <row r="247" spans="1:9" ht="16.2" thickBot="1">
      <c r="A247" s="150">
        <v>3222</v>
      </c>
      <c r="B247" s="16" t="s">
        <v>214</v>
      </c>
      <c r="C247" s="182"/>
      <c r="D247" s="17">
        <v>24873.79</v>
      </c>
      <c r="E247" s="133" t="e">
        <f t="shared" si="53"/>
        <v>#DIV/0!</v>
      </c>
      <c r="F247" s="166"/>
      <c r="G247" s="64"/>
      <c r="H247" s="64"/>
      <c r="I247" s="64"/>
    </row>
    <row r="248" spans="1:9" ht="16.2" thickBot="1">
      <c r="A248" s="140" t="s">
        <v>64</v>
      </c>
      <c r="B248" s="7" t="s">
        <v>65</v>
      </c>
      <c r="C248" s="8">
        <f t="shared" ref="C248:D248" si="54">SUM(C250+0)</f>
        <v>229.5</v>
      </c>
      <c r="D248" s="8">
        <f t="shared" si="54"/>
        <v>229.5</v>
      </c>
      <c r="E248" s="129">
        <f t="shared" si="50"/>
        <v>100</v>
      </c>
      <c r="F248" s="166"/>
      <c r="G248" s="64"/>
      <c r="H248" s="64"/>
      <c r="I248" s="64"/>
    </row>
    <row r="249" spans="1:9" ht="16.2" thickBot="1">
      <c r="A249" s="181">
        <v>3</v>
      </c>
      <c r="B249" s="9" t="s">
        <v>16</v>
      </c>
      <c r="C249" s="10">
        <f>SUM(C250+0)</f>
        <v>229.5</v>
      </c>
      <c r="D249" s="10">
        <f>D250+0</f>
        <v>229.5</v>
      </c>
      <c r="E249" s="142">
        <f t="shared" si="50"/>
        <v>100</v>
      </c>
      <c r="F249" s="166"/>
      <c r="G249" s="64"/>
      <c r="H249" s="64"/>
      <c r="I249" s="64"/>
    </row>
    <row r="250" spans="1:9" ht="16.2" thickBot="1">
      <c r="A250" s="143">
        <v>38</v>
      </c>
      <c r="B250" s="11" t="s">
        <v>66</v>
      </c>
      <c r="C250" s="12">
        <v>229.5</v>
      </c>
      <c r="D250" s="12">
        <f>D251+0</f>
        <v>229.5</v>
      </c>
      <c r="E250" s="133">
        <f t="shared" si="50"/>
        <v>100</v>
      </c>
      <c r="F250" s="166"/>
      <c r="G250" s="64"/>
      <c r="H250" s="64"/>
      <c r="I250" s="64"/>
    </row>
    <row r="251" spans="1:9" ht="16.2" thickBot="1">
      <c r="A251" s="143">
        <v>381</v>
      </c>
      <c r="B251" s="11" t="s">
        <v>233</v>
      </c>
      <c r="C251" s="182"/>
      <c r="D251" s="12">
        <f>D252+0</f>
        <v>229.5</v>
      </c>
      <c r="E251" s="133" t="e">
        <f t="shared" ref="E251:E252" si="55">D251/C251*100</f>
        <v>#DIV/0!</v>
      </c>
      <c r="F251" s="166"/>
      <c r="G251" s="64"/>
      <c r="H251" s="64"/>
      <c r="I251" s="64"/>
    </row>
    <row r="252" spans="1:9" ht="16.2" thickBot="1">
      <c r="A252" s="143">
        <v>3812</v>
      </c>
      <c r="B252" s="11" t="s">
        <v>234</v>
      </c>
      <c r="C252" s="182"/>
      <c r="D252" s="12">
        <v>229.5</v>
      </c>
      <c r="E252" s="133" t="e">
        <f t="shared" si="55"/>
        <v>#DIV/0!</v>
      </c>
      <c r="F252" s="166"/>
      <c r="G252" s="64"/>
      <c r="H252" s="64"/>
      <c r="I252" s="64"/>
    </row>
    <row r="253" spans="1:9" ht="16.2" thickBot="1">
      <c r="A253" s="140" t="s">
        <v>67</v>
      </c>
      <c r="B253" s="7" t="s">
        <v>68</v>
      </c>
      <c r="C253" s="8">
        <f t="shared" ref="C253:D253" si="56">SUM(C255+0)</f>
        <v>5524.73</v>
      </c>
      <c r="D253" s="8">
        <f t="shared" si="56"/>
        <v>452.86</v>
      </c>
      <c r="E253" s="129">
        <f t="shared" si="50"/>
        <v>8.1969616614748606</v>
      </c>
      <c r="F253" s="166"/>
      <c r="G253" s="64"/>
      <c r="H253" s="64"/>
      <c r="I253" s="64"/>
    </row>
    <row r="254" spans="1:9" ht="16.2" thickBot="1">
      <c r="A254" s="181">
        <v>3</v>
      </c>
      <c r="B254" s="9" t="s">
        <v>16</v>
      </c>
      <c r="C254" s="15">
        <f>C255+0</f>
        <v>5524.73</v>
      </c>
      <c r="D254" s="15">
        <f>D255+0</f>
        <v>452.86</v>
      </c>
      <c r="E254" s="142">
        <f t="shared" si="50"/>
        <v>8.1969616614748606</v>
      </c>
      <c r="F254" s="166"/>
      <c r="G254" s="64"/>
      <c r="H254" s="64"/>
      <c r="I254" s="64"/>
    </row>
    <row r="255" spans="1:9" ht="16.2" thickBot="1">
      <c r="A255" s="150">
        <v>32</v>
      </c>
      <c r="B255" s="16" t="s">
        <v>17</v>
      </c>
      <c r="C255" s="17">
        <v>5524.73</v>
      </c>
      <c r="D255" s="17">
        <f>D256+0</f>
        <v>452.86</v>
      </c>
      <c r="E255" s="133">
        <f t="shared" si="50"/>
        <v>8.1969616614748606</v>
      </c>
      <c r="F255" s="166"/>
      <c r="G255" s="64"/>
      <c r="H255" s="64"/>
    </row>
    <row r="256" spans="1:9" ht="16.2" thickBot="1">
      <c r="A256" s="150">
        <v>322</v>
      </c>
      <c r="B256" s="16" t="s">
        <v>213</v>
      </c>
      <c r="C256" s="185"/>
      <c r="D256" s="17">
        <f>D257+0</f>
        <v>452.86</v>
      </c>
      <c r="E256" s="133" t="e">
        <f t="shared" ref="E256:E257" si="57">D256/C256*100</f>
        <v>#DIV/0!</v>
      </c>
      <c r="F256" s="166"/>
      <c r="G256" s="64"/>
      <c r="H256" s="64"/>
    </row>
    <row r="257" spans="1:8" ht="16.2" thickBot="1">
      <c r="A257" s="150">
        <v>3221</v>
      </c>
      <c r="B257" s="16" t="s">
        <v>226</v>
      </c>
      <c r="C257" s="185"/>
      <c r="D257" s="17">
        <v>452.86</v>
      </c>
      <c r="E257" s="133" t="e">
        <f t="shared" si="57"/>
        <v>#DIV/0!</v>
      </c>
      <c r="F257" s="166"/>
      <c r="G257" s="64"/>
      <c r="H257" s="64"/>
    </row>
    <row r="258" spans="1:8" ht="16.2" thickBot="1">
      <c r="A258" s="138" t="s">
        <v>12</v>
      </c>
      <c r="B258" s="5" t="s">
        <v>23</v>
      </c>
      <c r="C258" s="6">
        <f>C259+C285</f>
        <v>763000</v>
      </c>
      <c r="D258" s="6">
        <f>D259+D285</f>
        <v>786408.33</v>
      </c>
      <c r="E258" s="130">
        <f t="shared" si="50"/>
        <v>103.06793315858454</v>
      </c>
      <c r="F258" s="166"/>
      <c r="G258" s="64"/>
      <c r="H258" s="64"/>
    </row>
    <row r="259" spans="1:8" ht="16.2" thickBot="1">
      <c r="A259" s="140" t="s">
        <v>33</v>
      </c>
      <c r="B259" s="7" t="s">
        <v>34</v>
      </c>
      <c r="C259" s="8">
        <f>C260+0</f>
        <v>763000</v>
      </c>
      <c r="D259" s="8">
        <f>D260+0</f>
        <v>785874.39</v>
      </c>
      <c r="E259" s="129">
        <f t="shared" si="50"/>
        <v>102.99795412844037</v>
      </c>
      <c r="F259" s="166"/>
      <c r="G259" s="64"/>
      <c r="H259" s="64"/>
    </row>
    <row r="260" spans="1:8" ht="16.2" thickBot="1">
      <c r="A260" s="183">
        <v>3</v>
      </c>
      <c r="B260" s="5" t="s">
        <v>16</v>
      </c>
      <c r="C260" s="4">
        <f>C261+C270</f>
        <v>763000</v>
      </c>
      <c r="D260" s="4">
        <f>D261+D270</f>
        <v>785874.39</v>
      </c>
      <c r="E260" s="130">
        <f t="shared" si="50"/>
        <v>102.99795412844037</v>
      </c>
      <c r="F260" s="166"/>
      <c r="G260" s="64"/>
      <c r="H260" s="64"/>
    </row>
    <row r="261" spans="1:8" ht="16.2" thickBot="1">
      <c r="A261" s="143">
        <v>31</v>
      </c>
      <c r="B261" s="11" t="s">
        <v>20</v>
      </c>
      <c r="C261" s="13">
        <v>742000</v>
      </c>
      <c r="D261" s="13">
        <f>D262+D266+D268</f>
        <v>764308.9</v>
      </c>
      <c r="E261" s="133">
        <f t="shared" si="50"/>
        <v>103.00659029649597</v>
      </c>
      <c r="F261" s="166"/>
      <c r="G261" s="64"/>
      <c r="H261" s="64"/>
    </row>
    <row r="262" spans="1:8" ht="16.2" thickBot="1">
      <c r="A262" s="143">
        <v>311</v>
      </c>
      <c r="B262" s="11" t="s">
        <v>215</v>
      </c>
      <c r="C262" s="184"/>
      <c r="D262" s="13">
        <f>SUM(D263:D265)</f>
        <v>632036.62</v>
      </c>
      <c r="E262" s="133" t="e">
        <f t="shared" ref="E262:E289" si="58">D262/C262*100</f>
        <v>#DIV/0!</v>
      </c>
      <c r="F262" s="166"/>
      <c r="G262" s="64"/>
      <c r="H262" s="64"/>
    </row>
    <row r="263" spans="1:8" ht="16.2" thickBot="1">
      <c r="A263" s="143">
        <v>3111</v>
      </c>
      <c r="B263" s="11" t="s">
        <v>216</v>
      </c>
      <c r="C263" s="184"/>
      <c r="D263" s="13">
        <v>621240.5</v>
      </c>
      <c r="E263" s="133" t="e">
        <f t="shared" si="58"/>
        <v>#DIV/0!</v>
      </c>
      <c r="F263" s="166"/>
      <c r="G263" s="64"/>
      <c r="H263" s="64"/>
    </row>
    <row r="264" spans="1:8" ht="16.2" thickBot="1">
      <c r="A264" s="143">
        <v>3113</v>
      </c>
      <c r="B264" s="11" t="s">
        <v>217</v>
      </c>
      <c r="C264" s="184"/>
      <c r="D264" s="13">
        <v>7953.28</v>
      </c>
      <c r="E264" s="133" t="e">
        <f t="shared" si="58"/>
        <v>#DIV/0!</v>
      </c>
      <c r="F264" s="166"/>
      <c r="G264" s="64"/>
      <c r="H264" s="64"/>
    </row>
    <row r="265" spans="1:8" ht="16.2" thickBot="1">
      <c r="A265" s="143">
        <v>3114</v>
      </c>
      <c r="B265" s="11" t="s">
        <v>218</v>
      </c>
      <c r="C265" s="184"/>
      <c r="D265" s="13">
        <v>2842.84</v>
      </c>
      <c r="E265" s="133" t="e">
        <f t="shared" si="58"/>
        <v>#DIV/0!</v>
      </c>
      <c r="F265" s="166"/>
      <c r="G265" s="64"/>
      <c r="H265" s="64"/>
    </row>
    <row r="266" spans="1:8" ht="16.2" thickBot="1">
      <c r="A266" s="143">
        <v>312</v>
      </c>
      <c r="B266" s="11" t="s">
        <v>219</v>
      </c>
      <c r="C266" s="184"/>
      <c r="D266" s="13">
        <f>D267+0</f>
        <v>29002.27</v>
      </c>
      <c r="E266" s="133" t="e">
        <f t="shared" si="58"/>
        <v>#DIV/0!</v>
      </c>
      <c r="F266" s="166"/>
      <c r="G266" s="64"/>
      <c r="H266" s="64"/>
    </row>
    <row r="267" spans="1:8" ht="16.2" thickBot="1">
      <c r="A267" s="143">
        <v>3121</v>
      </c>
      <c r="B267" s="11" t="s">
        <v>219</v>
      </c>
      <c r="C267" s="184"/>
      <c r="D267" s="13">
        <v>29002.27</v>
      </c>
      <c r="E267" s="133" t="e">
        <f t="shared" si="58"/>
        <v>#DIV/0!</v>
      </c>
      <c r="F267" s="166"/>
      <c r="G267" s="64"/>
      <c r="H267" s="64"/>
    </row>
    <row r="268" spans="1:8" ht="16.2" thickBot="1">
      <c r="A268" s="143">
        <v>313</v>
      </c>
      <c r="B268" s="11" t="s">
        <v>220</v>
      </c>
      <c r="C268" s="184"/>
      <c r="D268" s="13">
        <f>D269+0</f>
        <v>103270.01</v>
      </c>
      <c r="E268" s="133" t="e">
        <f t="shared" si="58"/>
        <v>#DIV/0!</v>
      </c>
      <c r="F268" s="166"/>
      <c r="G268" s="64"/>
      <c r="H268" s="64"/>
    </row>
    <row r="269" spans="1:8" ht="16.2" thickBot="1">
      <c r="A269" s="143">
        <v>3132</v>
      </c>
      <c r="B269" s="11" t="s">
        <v>221</v>
      </c>
      <c r="C269" s="184"/>
      <c r="D269" s="13">
        <v>103270.01</v>
      </c>
      <c r="E269" s="133" t="e">
        <f t="shared" si="58"/>
        <v>#DIV/0!</v>
      </c>
      <c r="F269" s="166"/>
      <c r="G269" s="64"/>
      <c r="H269" s="64"/>
    </row>
    <row r="270" spans="1:8" ht="16.2" thickBot="1">
      <c r="A270" s="150">
        <v>32</v>
      </c>
      <c r="B270" s="16" t="s">
        <v>17</v>
      </c>
      <c r="C270" s="17">
        <v>21000</v>
      </c>
      <c r="D270" s="17">
        <f>D271+D275+D278+D282</f>
        <v>21565.489999999998</v>
      </c>
      <c r="E270" s="133">
        <f t="shared" si="58"/>
        <v>102.69280952380953</v>
      </c>
      <c r="F270" s="166"/>
      <c r="G270" s="64"/>
      <c r="H270" s="64"/>
    </row>
    <row r="271" spans="1:8" ht="16.2" thickBot="1">
      <c r="A271" s="150">
        <v>321</v>
      </c>
      <c r="B271" s="16" t="s">
        <v>222</v>
      </c>
      <c r="C271" s="185"/>
      <c r="D271" s="17">
        <f>SUM(D272:D274)</f>
        <v>13358.07</v>
      </c>
      <c r="E271" s="133" t="e">
        <f t="shared" si="58"/>
        <v>#DIV/0!</v>
      </c>
      <c r="F271" s="166"/>
      <c r="G271" s="64"/>
      <c r="H271" s="64"/>
    </row>
    <row r="272" spans="1:8" ht="16.2" thickBot="1">
      <c r="A272" s="150">
        <v>3211</v>
      </c>
      <c r="B272" s="16" t="s">
        <v>223</v>
      </c>
      <c r="C272" s="185"/>
      <c r="D272" s="17">
        <v>756.2</v>
      </c>
      <c r="E272" s="133" t="e">
        <f t="shared" si="58"/>
        <v>#DIV/0!</v>
      </c>
      <c r="F272" s="166"/>
      <c r="G272" s="64"/>
      <c r="H272" s="64"/>
    </row>
    <row r="273" spans="1:8" ht="16.2" thickBot="1">
      <c r="A273" s="150">
        <v>3212</v>
      </c>
      <c r="B273" s="16" t="s">
        <v>224</v>
      </c>
      <c r="C273" s="185"/>
      <c r="D273" s="17">
        <v>12588.63</v>
      </c>
      <c r="E273" s="133" t="e">
        <f t="shared" si="58"/>
        <v>#DIV/0!</v>
      </c>
      <c r="F273" s="166"/>
      <c r="G273" s="64"/>
      <c r="H273" s="64"/>
    </row>
    <row r="274" spans="1:8" ht="16.2" thickBot="1">
      <c r="A274" s="150">
        <v>3214</v>
      </c>
      <c r="B274" s="16" t="s">
        <v>225</v>
      </c>
      <c r="C274" s="185"/>
      <c r="D274" s="17">
        <v>13.24</v>
      </c>
      <c r="E274" s="133" t="e">
        <f t="shared" si="58"/>
        <v>#DIV/0!</v>
      </c>
      <c r="F274" s="166"/>
      <c r="G274" s="64"/>
      <c r="H274" s="64"/>
    </row>
    <row r="275" spans="1:8" ht="16.2" thickBot="1">
      <c r="A275" s="150">
        <v>322</v>
      </c>
      <c r="B275" s="16" t="s">
        <v>213</v>
      </c>
      <c r="C275" s="185"/>
      <c r="D275" s="17">
        <f>SUM(D276:D277)</f>
        <v>1003.92</v>
      </c>
      <c r="E275" s="133" t="e">
        <f t="shared" si="58"/>
        <v>#DIV/0!</v>
      </c>
      <c r="F275" s="166"/>
      <c r="G275" s="64"/>
    </row>
    <row r="276" spans="1:8" ht="16.2" thickBot="1">
      <c r="A276" s="150">
        <v>3221</v>
      </c>
      <c r="B276" s="16" t="s">
        <v>226</v>
      </c>
      <c r="C276" s="185"/>
      <c r="D276" s="17">
        <v>467.52</v>
      </c>
      <c r="E276" s="133" t="e">
        <f t="shared" si="58"/>
        <v>#DIV/0!</v>
      </c>
      <c r="F276" s="166"/>
      <c r="G276" s="64"/>
    </row>
    <row r="277" spans="1:8" ht="16.2" thickBot="1">
      <c r="A277" s="150">
        <v>3224</v>
      </c>
      <c r="B277" s="16" t="s">
        <v>227</v>
      </c>
      <c r="C277" s="185"/>
      <c r="D277" s="17">
        <v>536.4</v>
      </c>
      <c r="E277" s="133" t="e">
        <f t="shared" si="58"/>
        <v>#DIV/0!</v>
      </c>
      <c r="F277" s="166"/>
      <c r="G277" s="64"/>
    </row>
    <row r="278" spans="1:8" ht="16.2" thickBot="1">
      <c r="A278" s="150">
        <v>323</v>
      </c>
      <c r="B278" s="16" t="s">
        <v>210</v>
      </c>
      <c r="C278" s="185"/>
      <c r="D278" s="17">
        <f>SUM(D279:D281)</f>
        <v>3656.04</v>
      </c>
      <c r="E278" s="133" t="e">
        <f t="shared" si="58"/>
        <v>#DIV/0!</v>
      </c>
      <c r="F278" s="166"/>
      <c r="G278" s="64"/>
    </row>
    <row r="279" spans="1:8" ht="16.2" thickBot="1">
      <c r="A279" s="150">
        <v>3231</v>
      </c>
      <c r="B279" s="16" t="s">
        <v>228</v>
      </c>
      <c r="C279" s="185"/>
      <c r="D279" s="17">
        <v>12</v>
      </c>
      <c r="E279" s="133" t="e">
        <f t="shared" si="58"/>
        <v>#DIV/0!</v>
      </c>
      <c r="F279" s="166"/>
      <c r="G279" s="64"/>
    </row>
    <row r="280" spans="1:8" ht="16.2" thickBot="1">
      <c r="A280" s="150">
        <v>3237</v>
      </c>
      <c r="B280" s="16" t="s">
        <v>229</v>
      </c>
      <c r="C280" s="185"/>
      <c r="D280" s="17">
        <v>3624.54</v>
      </c>
      <c r="E280" s="133" t="e">
        <f t="shared" si="58"/>
        <v>#DIV/0!</v>
      </c>
      <c r="F280" s="166"/>
      <c r="G280" s="64"/>
      <c r="H280" s="64"/>
    </row>
    <row r="281" spans="1:8" ht="16.2" thickBot="1">
      <c r="A281" s="150">
        <v>3239</v>
      </c>
      <c r="B281" s="16" t="s">
        <v>211</v>
      </c>
      <c r="C281" s="185"/>
      <c r="D281" s="17">
        <v>19.5</v>
      </c>
      <c r="E281" s="133" t="e">
        <f t="shared" si="58"/>
        <v>#DIV/0!</v>
      </c>
      <c r="F281" s="166"/>
      <c r="G281" s="64"/>
      <c r="H281" s="64"/>
    </row>
    <row r="282" spans="1:8" ht="16.2" thickBot="1">
      <c r="A282" s="150">
        <v>329</v>
      </c>
      <c r="B282" s="16" t="s">
        <v>230</v>
      </c>
      <c r="C282" s="185"/>
      <c r="D282" s="17">
        <f>SUM(D283:D284)</f>
        <v>3547.46</v>
      </c>
      <c r="E282" s="133" t="e">
        <f t="shared" si="58"/>
        <v>#DIV/0!</v>
      </c>
      <c r="F282" s="166"/>
      <c r="G282" s="64"/>
      <c r="H282" s="64"/>
    </row>
    <row r="283" spans="1:8" ht="16.2" thickBot="1">
      <c r="A283" s="150">
        <v>3295</v>
      </c>
      <c r="B283" s="16" t="s">
        <v>231</v>
      </c>
      <c r="C283" s="185"/>
      <c r="D283" s="17">
        <v>2496</v>
      </c>
      <c r="E283" s="133" t="e">
        <f t="shared" si="58"/>
        <v>#DIV/0!</v>
      </c>
      <c r="F283" s="166"/>
      <c r="G283" s="64"/>
    </row>
    <row r="284" spans="1:8" ht="16.2" thickBot="1">
      <c r="A284" s="150">
        <v>3299</v>
      </c>
      <c r="B284" s="16" t="s">
        <v>230</v>
      </c>
      <c r="C284" s="185"/>
      <c r="D284" s="17">
        <v>1051.46</v>
      </c>
      <c r="E284" s="133" t="e">
        <f t="shared" si="58"/>
        <v>#DIV/0!</v>
      </c>
      <c r="F284" s="166"/>
      <c r="G284" s="64"/>
    </row>
    <row r="285" spans="1:8" ht="16.2" thickBot="1">
      <c r="A285" s="140" t="s">
        <v>204</v>
      </c>
      <c r="B285" s="7" t="s">
        <v>205</v>
      </c>
      <c r="C285" s="8">
        <v>0</v>
      </c>
      <c r="D285" s="8">
        <f>D286+0</f>
        <v>533.94000000000005</v>
      </c>
      <c r="E285" s="133" t="e">
        <f t="shared" si="58"/>
        <v>#DIV/0!</v>
      </c>
      <c r="F285" s="166"/>
      <c r="G285" s="64"/>
    </row>
    <row r="286" spans="1:8" ht="16.2" thickBot="1">
      <c r="A286" s="158">
        <v>4</v>
      </c>
      <c r="B286" s="14" t="s">
        <v>28</v>
      </c>
      <c r="C286" s="10">
        <v>0</v>
      </c>
      <c r="D286" s="10">
        <f>D287+0</f>
        <v>533.94000000000005</v>
      </c>
      <c r="E286" s="133" t="e">
        <f t="shared" si="58"/>
        <v>#DIV/0!</v>
      </c>
      <c r="F286" s="166"/>
      <c r="G286" s="64"/>
    </row>
    <row r="287" spans="1:8" ht="16.2" thickBot="1">
      <c r="A287" s="143">
        <v>42</v>
      </c>
      <c r="B287" s="11" t="s">
        <v>29</v>
      </c>
      <c r="C287" s="19">
        <v>0</v>
      </c>
      <c r="D287" s="19">
        <f>D288+0</f>
        <v>533.94000000000005</v>
      </c>
      <c r="E287" s="133" t="e">
        <f t="shared" si="58"/>
        <v>#DIV/0!</v>
      </c>
      <c r="F287" s="166"/>
      <c r="G287" s="64"/>
      <c r="H287" s="64"/>
    </row>
    <row r="288" spans="1:8" ht="16.2" thickBot="1">
      <c r="A288" s="143">
        <v>422</v>
      </c>
      <c r="B288" s="11" t="s">
        <v>208</v>
      </c>
      <c r="C288" s="182"/>
      <c r="D288" s="19">
        <f>D289+0</f>
        <v>533.94000000000005</v>
      </c>
      <c r="E288" s="133" t="e">
        <f t="shared" si="58"/>
        <v>#DIV/0!</v>
      </c>
      <c r="F288" s="166"/>
      <c r="H288" s="64"/>
    </row>
    <row r="289" spans="1:9" ht="16.2" thickBot="1">
      <c r="A289" s="143">
        <v>4241</v>
      </c>
      <c r="B289" s="11" t="s">
        <v>212</v>
      </c>
      <c r="C289" s="182"/>
      <c r="D289" s="19">
        <v>533.94000000000005</v>
      </c>
      <c r="E289" s="133" t="e">
        <f t="shared" si="58"/>
        <v>#DIV/0!</v>
      </c>
      <c r="F289" s="166"/>
      <c r="G289" s="64"/>
      <c r="H289" s="64"/>
    </row>
    <row r="290" spans="1:9" ht="16.2" thickBot="1">
      <c r="A290" s="138" t="s">
        <v>69</v>
      </c>
      <c r="B290" s="3" t="s">
        <v>70</v>
      </c>
      <c r="C290" s="4">
        <f t="shared" ref="C290:D291" si="59">SUM(C291+0)</f>
        <v>371.52</v>
      </c>
      <c r="D290" s="4">
        <f t="shared" si="59"/>
        <v>371.52</v>
      </c>
      <c r="E290" s="130">
        <f t="shared" si="50"/>
        <v>100</v>
      </c>
      <c r="F290" s="166"/>
      <c r="G290" s="64"/>
      <c r="H290" s="64"/>
    </row>
    <row r="291" spans="1:9" ht="16.2" thickBot="1">
      <c r="A291" s="138" t="s">
        <v>12</v>
      </c>
      <c r="B291" s="5" t="s">
        <v>13</v>
      </c>
      <c r="C291" s="6">
        <f t="shared" si="59"/>
        <v>371.52</v>
      </c>
      <c r="D291" s="6">
        <f t="shared" si="59"/>
        <v>371.52</v>
      </c>
      <c r="E291" s="130">
        <f t="shared" si="50"/>
        <v>100</v>
      </c>
      <c r="F291" s="166"/>
      <c r="G291" s="64"/>
      <c r="H291" s="64"/>
    </row>
    <row r="292" spans="1:9" ht="16.2" thickBot="1">
      <c r="A292" s="140" t="s">
        <v>54</v>
      </c>
      <c r="B292" s="7" t="s">
        <v>187</v>
      </c>
      <c r="C292" s="8">
        <f>C293+0</f>
        <v>371.52</v>
      </c>
      <c r="D292" s="8">
        <f>D293+0</f>
        <v>371.52</v>
      </c>
      <c r="E292" s="129">
        <f t="shared" si="50"/>
        <v>100</v>
      </c>
      <c r="F292" s="166"/>
      <c r="H292" s="161"/>
    </row>
    <row r="293" spans="1:9" ht="16.2" thickBot="1">
      <c r="A293" s="141">
        <v>3</v>
      </c>
      <c r="B293" s="9" t="s">
        <v>16</v>
      </c>
      <c r="C293" s="15">
        <f>C294+C299</f>
        <v>371.52</v>
      </c>
      <c r="D293" s="15">
        <f>D294+D299</f>
        <v>371.52</v>
      </c>
      <c r="E293" s="142">
        <f t="shared" si="50"/>
        <v>100</v>
      </c>
      <c r="F293" s="166"/>
      <c r="H293" s="64"/>
    </row>
    <row r="294" spans="1:9" ht="16.2" thickBot="1">
      <c r="A294" s="143">
        <v>31</v>
      </c>
      <c r="B294" s="11" t="s">
        <v>20</v>
      </c>
      <c r="C294" s="18">
        <v>354.53</v>
      </c>
      <c r="D294" s="18">
        <f>D295+D297</f>
        <v>354.53</v>
      </c>
      <c r="E294" s="133">
        <f t="shared" si="50"/>
        <v>100</v>
      </c>
      <c r="F294" s="166"/>
      <c r="H294" s="64"/>
    </row>
    <row r="295" spans="1:9" ht="16.2" thickBot="1">
      <c r="A295" s="143">
        <v>311</v>
      </c>
      <c r="B295" s="11" t="s">
        <v>215</v>
      </c>
      <c r="C295" s="182"/>
      <c r="D295" s="12">
        <f>D296+0</f>
        <v>307.37</v>
      </c>
      <c r="E295" s="133" t="e">
        <f t="shared" si="50"/>
        <v>#DIV/0!</v>
      </c>
      <c r="F295" s="166"/>
      <c r="H295" s="64"/>
    </row>
    <row r="296" spans="1:9" ht="16.2" thickBot="1">
      <c r="A296" s="143">
        <v>3111</v>
      </c>
      <c r="B296" s="11" t="s">
        <v>216</v>
      </c>
      <c r="C296" s="182"/>
      <c r="D296" s="12">
        <v>307.37</v>
      </c>
      <c r="E296" s="133" t="e">
        <f t="shared" ref="E296:E301" si="60">D296/C296*100</f>
        <v>#DIV/0!</v>
      </c>
      <c r="F296" s="166"/>
      <c r="H296" s="64"/>
      <c r="I296" s="64"/>
    </row>
    <row r="297" spans="1:9" ht="16.2" thickBot="1">
      <c r="A297" s="143">
        <v>313</v>
      </c>
      <c r="B297" s="11" t="s">
        <v>220</v>
      </c>
      <c r="C297" s="182"/>
      <c r="D297" s="12">
        <f>D298+0</f>
        <v>47.16</v>
      </c>
      <c r="E297" s="133" t="e">
        <f t="shared" si="60"/>
        <v>#DIV/0!</v>
      </c>
      <c r="F297" s="166"/>
      <c r="I297" s="64"/>
    </row>
    <row r="298" spans="1:9" ht="16.2" thickBot="1">
      <c r="A298" s="143">
        <v>3132</v>
      </c>
      <c r="B298" s="11" t="s">
        <v>221</v>
      </c>
      <c r="C298" s="182"/>
      <c r="D298" s="12">
        <v>47.16</v>
      </c>
      <c r="E298" s="133" t="e">
        <f t="shared" si="60"/>
        <v>#DIV/0!</v>
      </c>
      <c r="F298" s="166"/>
      <c r="I298" s="64"/>
    </row>
    <row r="299" spans="1:9" ht="16.2" thickBot="1">
      <c r="A299" s="143">
        <v>32</v>
      </c>
      <c r="B299" s="11" t="s">
        <v>17</v>
      </c>
      <c r="C299" s="12">
        <v>16.989999999999998</v>
      </c>
      <c r="D299" s="12">
        <f>D300+0</f>
        <v>16.989999999999998</v>
      </c>
      <c r="E299" s="133">
        <f t="shared" si="60"/>
        <v>100</v>
      </c>
      <c r="F299" s="166"/>
      <c r="G299" s="64"/>
      <c r="I299" s="64"/>
    </row>
    <row r="300" spans="1:9" ht="16.2" thickBot="1">
      <c r="A300" s="143">
        <v>321</v>
      </c>
      <c r="B300" s="11" t="s">
        <v>222</v>
      </c>
      <c r="C300" s="182"/>
      <c r="D300" s="12">
        <f>D301+0</f>
        <v>16.989999999999998</v>
      </c>
      <c r="E300" s="133" t="e">
        <f t="shared" si="60"/>
        <v>#DIV/0!</v>
      </c>
      <c r="F300" s="166"/>
      <c r="G300" s="64"/>
      <c r="H300" s="64"/>
      <c r="I300" s="64"/>
    </row>
    <row r="301" spans="1:9" ht="16.2" thickBot="1">
      <c r="A301" s="143">
        <v>3212</v>
      </c>
      <c r="B301" s="11" t="s">
        <v>224</v>
      </c>
      <c r="C301" s="182"/>
      <c r="D301" s="12">
        <v>16.989999999999998</v>
      </c>
      <c r="E301" s="133" t="e">
        <f t="shared" si="60"/>
        <v>#DIV/0!</v>
      </c>
      <c r="F301" s="166"/>
      <c r="G301" s="64"/>
      <c r="I301" s="64"/>
    </row>
    <row r="302" spans="1:9" ht="16.2" thickBot="1">
      <c r="A302" s="138" t="s">
        <v>71</v>
      </c>
      <c r="B302" s="3" t="s">
        <v>254</v>
      </c>
      <c r="C302" s="4">
        <f t="shared" ref="C302:D302" si="61">SUM(C303+0)</f>
        <v>2105.31</v>
      </c>
      <c r="D302" s="4">
        <f t="shared" si="61"/>
        <v>2105.31</v>
      </c>
      <c r="E302" s="130">
        <f t="shared" ref="E302:E335" si="62">D302/C302*100</f>
        <v>100</v>
      </c>
      <c r="F302" s="166"/>
      <c r="G302" s="64"/>
    </row>
    <row r="303" spans="1:9" ht="16.2" thickBot="1">
      <c r="A303" s="138" t="s">
        <v>12</v>
      </c>
      <c r="B303" s="5" t="s">
        <v>13</v>
      </c>
      <c r="C303" s="6">
        <f>SUM(C304+0)</f>
        <v>2105.31</v>
      </c>
      <c r="D303" s="6">
        <f>SUM(D304+0)</f>
        <v>2105.31</v>
      </c>
      <c r="E303" s="130">
        <f t="shared" si="62"/>
        <v>100</v>
      </c>
      <c r="F303" s="166"/>
      <c r="G303" s="64"/>
    </row>
    <row r="304" spans="1:9" ht="16.2" thickBot="1">
      <c r="A304" s="140" t="s">
        <v>54</v>
      </c>
      <c r="B304" s="7" t="s">
        <v>191</v>
      </c>
      <c r="C304" s="8">
        <f>C305+0</f>
        <v>2105.31</v>
      </c>
      <c r="D304" s="8">
        <f>D305+0</f>
        <v>2105.31</v>
      </c>
      <c r="E304" s="129">
        <f t="shared" si="62"/>
        <v>100</v>
      </c>
      <c r="F304" s="166"/>
      <c r="G304" s="64"/>
    </row>
    <row r="305" spans="1:8" ht="16.2" thickBot="1">
      <c r="A305" s="141">
        <v>3</v>
      </c>
      <c r="B305" s="9" t="s">
        <v>16</v>
      </c>
      <c r="C305" s="15">
        <f>C306+C311</f>
        <v>2105.31</v>
      </c>
      <c r="D305" s="15">
        <f>D306+D311</f>
        <v>2105.31</v>
      </c>
      <c r="E305" s="142">
        <f t="shared" si="62"/>
        <v>100</v>
      </c>
      <c r="F305" s="166"/>
    </row>
    <row r="306" spans="1:8" ht="16.2" thickBot="1">
      <c r="A306" s="143">
        <v>31</v>
      </c>
      <c r="B306" s="11" t="s">
        <v>20</v>
      </c>
      <c r="C306" s="17">
        <v>2009.01</v>
      </c>
      <c r="D306" s="17">
        <f>D307+D309</f>
        <v>2009.01</v>
      </c>
      <c r="E306" s="133">
        <f t="shared" si="62"/>
        <v>100</v>
      </c>
      <c r="F306" s="166"/>
      <c r="H306" s="64"/>
    </row>
    <row r="307" spans="1:8" ht="16.2" thickBot="1">
      <c r="A307" s="143">
        <v>311</v>
      </c>
      <c r="B307" s="11" t="s">
        <v>215</v>
      </c>
      <c r="C307" s="185"/>
      <c r="D307" s="17">
        <f>D308+0</f>
        <v>1741.78</v>
      </c>
      <c r="E307" s="133" t="e">
        <f t="shared" ref="E307:E313" si="63">D307/C307*100</f>
        <v>#DIV/0!</v>
      </c>
      <c r="F307" s="166"/>
      <c r="H307" s="64"/>
    </row>
    <row r="308" spans="1:8" ht="16.2" thickBot="1">
      <c r="A308" s="143">
        <v>3111</v>
      </c>
      <c r="B308" s="11" t="s">
        <v>216</v>
      </c>
      <c r="C308" s="185"/>
      <c r="D308" s="17">
        <v>1741.78</v>
      </c>
      <c r="E308" s="133" t="e">
        <f t="shared" si="63"/>
        <v>#DIV/0!</v>
      </c>
      <c r="F308" s="166"/>
    </row>
    <row r="309" spans="1:8" ht="16.2" thickBot="1">
      <c r="A309" s="143">
        <v>313</v>
      </c>
      <c r="B309" s="11" t="s">
        <v>220</v>
      </c>
      <c r="C309" s="182"/>
      <c r="D309" s="12">
        <f>D310+0</f>
        <v>267.23</v>
      </c>
      <c r="E309" s="133" t="e">
        <f t="shared" si="63"/>
        <v>#DIV/0!</v>
      </c>
      <c r="F309" s="166"/>
    </row>
    <row r="310" spans="1:8" ht="16.2" thickBot="1">
      <c r="A310" s="143">
        <v>3132</v>
      </c>
      <c r="B310" s="11" t="s">
        <v>221</v>
      </c>
      <c r="C310" s="182"/>
      <c r="D310" s="12">
        <v>267.23</v>
      </c>
      <c r="E310" s="133" t="e">
        <f t="shared" si="63"/>
        <v>#DIV/0!</v>
      </c>
      <c r="F310" s="166"/>
    </row>
    <row r="311" spans="1:8" ht="16.2" thickBot="1">
      <c r="A311" s="143">
        <v>32</v>
      </c>
      <c r="B311" s="11" t="s">
        <v>17</v>
      </c>
      <c r="C311" s="12">
        <v>96.3</v>
      </c>
      <c r="D311" s="12">
        <f>D312+0</f>
        <v>96.3</v>
      </c>
      <c r="E311" s="133">
        <f t="shared" si="63"/>
        <v>100</v>
      </c>
      <c r="F311" s="166"/>
    </row>
    <row r="312" spans="1:8" ht="16.2" thickBot="1">
      <c r="A312" s="143">
        <v>321</v>
      </c>
      <c r="B312" s="11" t="s">
        <v>222</v>
      </c>
      <c r="C312" s="182"/>
      <c r="D312" s="12">
        <f>D313+0</f>
        <v>96.3</v>
      </c>
      <c r="E312" s="133" t="e">
        <f t="shared" si="63"/>
        <v>#DIV/0!</v>
      </c>
      <c r="F312" s="166"/>
      <c r="G312" s="64"/>
    </row>
    <row r="313" spans="1:8" ht="16.2" thickBot="1">
      <c r="A313" s="143">
        <v>3212</v>
      </c>
      <c r="B313" s="11" t="s">
        <v>224</v>
      </c>
      <c r="C313" s="182"/>
      <c r="D313" s="12">
        <v>96.3</v>
      </c>
      <c r="E313" s="133" t="e">
        <f t="shared" si="63"/>
        <v>#DIV/0!</v>
      </c>
      <c r="F313" s="166"/>
      <c r="G313" s="64"/>
    </row>
    <row r="314" spans="1:8" ht="16.2" thickBot="1">
      <c r="A314" s="138" t="s">
        <v>72</v>
      </c>
      <c r="B314" s="3" t="s">
        <v>73</v>
      </c>
      <c r="C314" s="4">
        <f>C315+0</f>
        <v>965</v>
      </c>
      <c r="D314" s="4">
        <f>D315+0</f>
        <v>965</v>
      </c>
      <c r="E314" s="130">
        <f t="shared" si="62"/>
        <v>100</v>
      </c>
      <c r="F314" s="166"/>
      <c r="G314" s="64"/>
    </row>
    <row r="315" spans="1:8" ht="16.2" thickBot="1">
      <c r="A315" s="138" t="s">
        <v>12</v>
      </c>
      <c r="B315" s="5" t="s">
        <v>13</v>
      </c>
      <c r="C315" s="4">
        <f>C316+0</f>
        <v>965</v>
      </c>
      <c r="D315" s="4">
        <f>D316+0</f>
        <v>965</v>
      </c>
      <c r="E315" s="130">
        <f t="shared" si="62"/>
        <v>100</v>
      </c>
      <c r="F315" s="166"/>
      <c r="G315" s="64"/>
    </row>
    <row r="316" spans="1:8" ht="16.2" thickBot="1">
      <c r="A316" s="140" t="s">
        <v>67</v>
      </c>
      <c r="B316" s="7" t="s">
        <v>68</v>
      </c>
      <c r="C316" s="8">
        <f t="shared" ref="C316:D316" si="64">SUM(C318+0)</f>
        <v>965</v>
      </c>
      <c r="D316" s="8">
        <f t="shared" si="64"/>
        <v>965</v>
      </c>
      <c r="E316" s="129">
        <f t="shared" si="62"/>
        <v>100</v>
      </c>
      <c r="F316" s="166"/>
      <c r="G316" s="64"/>
    </row>
    <row r="317" spans="1:8" ht="16.2" thickBot="1">
      <c r="A317" s="181">
        <v>3</v>
      </c>
      <c r="B317" s="9" t="s">
        <v>16</v>
      </c>
      <c r="C317" s="15">
        <f>C318+0</f>
        <v>965</v>
      </c>
      <c r="D317" s="15">
        <f>D318+0</f>
        <v>965</v>
      </c>
      <c r="E317" s="142">
        <f t="shared" si="62"/>
        <v>100</v>
      </c>
      <c r="F317" s="166"/>
      <c r="G317" s="64"/>
    </row>
    <row r="318" spans="1:8" ht="16.2" thickBot="1">
      <c r="A318" s="150">
        <v>32</v>
      </c>
      <c r="B318" s="16" t="s">
        <v>17</v>
      </c>
      <c r="C318" s="17">
        <v>965</v>
      </c>
      <c r="D318" s="17">
        <f>D319+0</f>
        <v>965</v>
      </c>
      <c r="E318" s="133">
        <f t="shared" si="62"/>
        <v>100</v>
      </c>
      <c r="F318" s="166"/>
      <c r="H318" s="161"/>
    </row>
    <row r="319" spans="1:8" ht="16.2" thickBot="1">
      <c r="A319" s="150">
        <v>322</v>
      </c>
      <c r="B319" s="16" t="s">
        <v>213</v>
      </c>
      <c r="C319" s="185"/>
      <c r="D319" s="17">
        <f>D320+0</f>
        <v>965</v>
      </c>
      <c r="E319" s="133" t="e">
        <f t="shared" ref="E319:E320" si="65">D319/C319*100</f>
        <v>#DIV/0!</v>
      </c>
      <c r="F319" s="166"/>
    </row>
    <row r="320" spans="1:8" ht="16.2" thickBot="1">
      <c r="A320" s="150">
        <v>3221</v>
      </c>
      <c r="B320" s="16" t="s">
        <v>226</v>
      </c>
      <c r="C320" s="185"/>
      <c r="D320" s="17">
        <v>965</v>
      </c>
      <c r="E320" s="133" t="e">
        <f t="shared" si="65"/>
        <v>#DIV/0!</v>
      </c>
      <c r="F320" s="166"/>
    </row>
    <row r="321" spans="1:8" ht="16.2" thickBot="1">
      <c r="A321" s="149" t="s">
        <v>74</v>
      </c>
      <c r="B321" s="122" t="s">
        <v>75</v>
      </c>
      <c r="C321" s="123">
        <f>SUM(C322+G397+G417)</f>
        <v>5382.8899999999994</v>
      </c>
      <c r="D321" s="123">
        <f>SUM(D322+H455+H475)</f>
        <v>5373.94</v>
      </c>
      <c r="E321" s="148">
        <f t="shared" si="62"/>
        <v>99.833732437408159</v>
      </c>
    </row>
    <row r="322" spans="1:8" ht="16.2" thickBot="1">
      <c r="A322" s="138" t="s">
        <v>76</v>
      </c>
      <c r="B322" s="3" t="s">
        <v>77</v>
      </c>
      <c r="C322" s="4">
        <f>C323+0</f>
        <v>5382.8899999999994</v>
      </c>
      <c r="D322" s="4">
        <f>D323+0</f>
        <v>5373.94</v>
      </c>
      <c r="E322" s="130">
        <f t="shared" si="62"/>
        <v>99.833732437408159</v>
      </c>
    </row>
    <row r="323" spans="1:8" ht="16.2" thickBot="1">
      <c r="A323" s="138" t="s">
        <v>22</v>
      </c>
      <c r="B323" s="5" t="s">
        <v>23</v>
      </c>
      <c r="C323" s="6">
        <f>C324+C333</f>
        <v>5382.8899999999994</v>
      </c>
      <c r="D323" s="6">
        <f>D324+D333</f>
        <v>5373.94</v>
      </c>
      <c r="E323" s="130">
        <f t="shared" si="62"/>
        <v>99.833732437408159</v>
      </c>
    </row>
    <row r="324" spans="1:8" ht="16.2" thickBot="1">
      <c r="A324" s="140" t="s">
        <v>33</v>
      </c>
      <c r="B324" s="7" t="s">
        <v>34</v>
      </c>
      <c r="C324" s="8">
        <f t="shared" ref="C324:D325" si="66">C325+0</f>
        <v>2500</v>
      </c>
      <c r="D324" s="8">
        <f t="shared" si="66"/>
        <v>2491.0499999999997</v>
      </c>
      <c r="E324" s="129">
        <f t="shared" si="62"/>
        <v>99.641999999999982</v>
      </c>
    </row>
    <row r="325" spans="1:8" ht="16.2" thickBot="1">
      <c r="A325" s="181">
        <v>3</v>
      </c>
      <c r="B325" s="9" t="s">
        <v>16</v>
      </c>
      <c r="C325" s="15">
        <f t="shared" si="66"/>
        <v>2500</v>
      </c>
      <c r="D325" s="15">
        <f t="shared" si="66"/>
        <v>2491.0499999999997</v>
      </c>
      <c r="E325" s="142">
        <f t="shared" si="62"/>
        <v>99.641999999999982</v>
      </c>
    </row>
    <row r="326" spans="1:8" ht="16.2" thickBot="1">
      <c r="A326" s="150">
        <v>32</v>
      </c>
      <c r="B326" s="16" t="s">
        <v>17</v>
      </c>
      <c r="C326" s="17">
        <v>2500</v>
      </c>
      <c r="D326" s="17">
        <f>D327+D329+D331</f>
        <v>2491.0499999999997</v>
      </c>
      <c r="E326" s="133">
        <f t="shared" si="62"/>
        <v>99.641999999999982</v>
      </c>
    </row>
    <row r="327" spans="1:8" ht="16.2" thickBot="1">
      <c r="A327" s="150">
        <v>321</v>
      </c>
      <c r="B327" s="16" t="s">
        <v>222</v>
      </c>
      <c r="C327" s="185"/>
      <c r="D327" s="17">
        <f>D328+0</f>
        <v>2200</v>
      </c>
      <c r="E327" s="133" t="e">
        <f t="shared" ref="E327:E332" si="67">D327/C327*100</f>
        <v>#DIV/0!</v>
      </c>
    </row>
    <row r="328" spans="1:8" ht="16.2" thickBot="1">
      <c r="A328" s="150">
        <v>3214</v>
      </c>
      <c r="B328" s="16" t="s">
        <v>225</v>
      </c>
      <c r="C328" s="185"/>
      <c r="D328" s="17">
        <v>2200</v>
      </c>
      <c r="E328" s="133" t="e">
        <f t="shared" si="67"/>
        <v>#DIV/0!</v>
      </c>
    </row>
    <row r="329" spans="1:8" ht="16.2" thickBot="1">
      <c r="A329" s="150">
        <v>322</v>
      </c>
      <c r="B329" s="16" t="s">
        <v>213</v>
      </c>
      <c r="C329" s="185"/>
      <c r="D329" s="17">
        <f>D330+0</f>
        <v>67.83</v>
      </c>
      <c r="E329" s="133" t="e">
        <f t="shared" si="67"/>
        <v>#DIV/0!</v>
      </c>
      <c r="H329" s="161"/>
    </row>
    <row r="330" spans="1:8" ht="16.2" thickBot="1">
      <c r="A330" s="150">
        <v>3221</v>
      </c>
      <c r="B330" s="16" t="s">
        <v>226</v>
      </c>
      <c r="C330" s="185"/>
      <c r="D330" s="17">
        <v>67.83</v>
      </c>
      <c r="E330" s="133" t="e">
        <f t="shared" si="67"/>
        <v>#DIV/0!</v>
      </c>
      <c r="F330" s="64"/>
    </row>
    <row r="331" spans="1:8" ht="16.2" thickBot="1">
      <c r="A331" s="150">
        <v>323</v>
      </c>
      <c r="B331" s="16" t="s">
        <v>210</v>
      </c>
      <c r="C331" s="185"/>
      <c r="D331" s="17">
        <f>D332+0</f>
        <v>223.22</v>
      </c>
      <c r="E331" s="133" t="e">
        <f t="shared" si="67"/>
        <v>#DIV/0!</v>
      </c>
      <c r="F331" s="64"/>
    </row>
    <row r="332" spans="1:8" ht="16.2" thickBot="1">
      <c r="A332" s="188">
        <v>3232</v>
      </c>
      <c r="B332" s="189" t="s">
        <v>232</v>
      </c>
      <c r="C332" s="191"/>
      <c r="D332" s="190">
        <v>223.22</v>
      </c>
      <c r="E332" s="192" t="e">
        <f t="shared" si="67"/>
        <v>#DIV/0!</v>
      </c>
      <c r="F332" s="64"/>
    </row>
    <row r="333" spans="1:8" ht="16.2" thickBot="1">
      <c r="A333" s="193" t="s">
        <v>26</v>
      </c>
      <c r="B333" s="194" t="s">
        <v>27</v>
      </c>
      <c r="C333" s="195">
        <f>C334+0</f>
        <v>2882.89</v>
      </c>
      <c r="D333" s="195">
        <f>D334+0</f>
        <v>2882.89</v>
      </c>
      <c r="E333" s="20">
        <f t="shared" si="62"/>
        <v>100</v>
      </c>
      <c r="F333" s="64"/>
    </row>
    <row r="334" spans="1:8" ht="16.2" thickBot="1">
      <c r="A334" s="196">
        <v>4</v>
      </c>
      <c r="B334" s="197" t="s">
        <v>28</v>
      </c>
      <c r="C334" s="198">
        <f t="shared" ref="C334:D334" si="68">SUM(C335+0)</f>
        <v>2882.89</v>
      </c>
      <c r="D334" s="198">
        <f t="shared" si="68"/>
        <v>2882.89</v>
      </c>
      <c r="E334" s="111">
        <f t="shared" si="62"/>
        <v>100</v>
      </c>
      <c r="F334" s="64"/>
    </row>
    <row r="335" spans="1:8" ht="16.2" thickBot="1">
      <c r="A335" s="199">
        <v>42</v>
      </c>
      <c r="B335" s="200" t="s">
        <v>29</v>
      </c>
      <c r="C335" s="201">
        <v>2882.89</v>
      </c>
      <c r="D335" s="201">
        <f>D336+0</f>
        <v>2882.89</v>
      </c>
      <c r="E335" s="95">
        <f t="shared" si="62"/>
        <v>100</v>
      </c>
      <c r="F335" s="64"/>
    </row>
    <row r="336" spans="1:8" ht="16.2" thickBot="1">
      <c r="A336" s="199">
        <v>421</v>
      </c>
      <c r="B336" s="200" t="s">
        <v>250</v>
      </c>
      <c r="C336" s="202"/>
      <c r="D336" s="201">
        <f>SUM(D337+0)</f>
        <v>2882.89</v>
      </c>
      <c r="E336" s="95" t="e">
        <f t="shared" ref="E336:E337" si="69">D336/C336*100</f>
        <v>#DIV/0!</v>
      </c>
      <c r="G336" s="64"/>
    </row>
    <row r="337" spans="1:9" ht="16.2" thickBot="1">
      <c r="A337" s="199">
        <v>4241</v>
      </c>
      <c r="B337" s="200" t="s">
        <v>251</v>
      </c>
      <c r="C337" s="202"/>
      <c r="D337" s="201">
        <v>2882.89</v>
      </c>
      <c r="E337" s="95" t="e">
        <f t="shared" si="69"/>
        <v>#DIV/0!</v>
      </c>
      <c r="G337" s="64"/>
    </row>
    <row r="348" spans="1:9">
      <c r="H348" s="64"/>
    </row>
    <row r="349" spans="1:9">
      <c r="H349" s="64"/>
      <c r="I349" s="64"/>
    </row>
    <row r="350" spans="1:9">
      <c r="H350" s="64"/>
      <c r="I350" s="64"/>
    </row>
    <row r="351" spans="1:9">
      <c r="H351" s="64"/>
      <c r="I351" s="64"/>
    </row>
    <row r="352" spans="1:9">
      <c r="H352" s="64"/>
      <c r="I352" s="64"/>
    </row>
    <row r="353" spans="8:9">
      <c r="H353" s="64"/>
      <c r="I353" s="64"/>
    </row>
    <row r="354" spans="8:9">
      <c r="I354" s="64"/>
    </row>
    <row r="355" spans="8:9">
      <c r="H355" s="64"/>
      <c r="I355" s="64"/>
    </row>
    <row r="356" spans="8:9">
      <c r="H356" s="64"/>
    </row>
    <row r="357" spans="8:9">
      <c r="H357" s="64"/>
    </row>
    <row r="358" spans="8:9">
      <c r="H358" s="64"/>
    </row>
    <row r="359" spans="8:9">
      <c r="H359" s="64"/>
    </row>
    <row r="360" spans="8:9">
      <c r="H360" s="64"/>
    </row>
    <row r="361" spans="8:9">
      <c r="H361" s="64"/>
    </row>
    <row r="363" spans="8:9">
      <c r="H363" s="64"/>
    </row>
    <row r="364" spans="8:9">
      <c r="H364" s="64"/>
    </row>
  </sheetData>
  <mergeCells count="15">
    <mergeCell ref="A23:B23"/>
    <mergeCell ref="A5:B5"/>
    <mergeCell ref="A6:B6"/>
    <mergeCell ref="A7:B7"/>
    <mergeCell ref="A1:E1"/>
    <mergeCell ref="A2:E2"/>
    <mergeCell ref="A3:E3"/>
    <mergeCell ref="A4:B4"/>
    <mergeCell ref="A22:B22"/>
    <mergeCell ref="A35:E35"/>
    <mergeCell ref="A43:B43"/>
    <mergeCell ref="A44:B44"/>
    <mergeCell ref="A36:B36"/>
    <mergeCell ref="A42:B42"/>
    <mergeCell ref="A41:E41"/>
  </mergeCells>
  <phoneticPr fontId="40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77" fitToHeight="0" orientation="portrait" r:id="rId1"/>
  <ignoredErrors>
    <ignoredError sqref="E23 E36:E40 G288 I73:I100 H308:H316 E45:E52 H275:H279 H301:H305 H73 G249:G251 G259:G262 G271 G244 G239:G240 G286 G254:G256 G212 E199:F209 H283:H286 H104:H133 H140:H143 G223:G226 H149:H159 G201:G205 H187:H195 E190:E198 E53:F55 F62 E65 H87:H88 E56:E63 E146:E177 F170:F172 F133:F134 E142:F144 F176:F178 F190:F194 F197 F231 F91 F313 F338:F339 F236:F262 G217:G220 F216:F217 H297:H299 E81:E134 H161:H169 F97:F118 G18 G318:G325 G305:G311 G79:G83 E20 E9:E17 F20:F32 H48:H49 G23:G32 H22:H23 G291:G298 E263:F301 G99:G120 C36 C23 E27:E32 G93 G233 G199 G191:G196 G178:G180 G144:G146 G135 G172:G174 E66:F80 E302:E337 F302:F306 F220:F224 E215:E262 G183:G186 F181:F185 E179:E185 E186:E189 F135:F139 E135:E139 G136:G141 E140:E141 F33:F34 G33:G49 E33:E34 F35:F44" evalError="1"/>
    <ignoredError sqref="C191:D191 C183 C192:D192 C137 C106 C323:D323 C200 C98 D334:D335 D326 D136 D68 C316:D316 D185" formula="1"/>
    <ignoredError sqref="A8 A20 A9 A11:A12 A14:A16" twoDigitTextYear="1"/>
    <ignoredError sqref="D275 D282 D12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RAČUN R I P PO EKONOMSOJ KL.</vt:lpstr>
      <vt:lpstr>RAČUN P I R PO IZVORIMA</vt:lpstr>
      <vt:lpstr>RASHODI PREMA FUNKCIJSKOJ KL.</vt:lpstr>
      <vt:lpstr>RAČUN FINAN. PREMA IZVORIMA</vt:lpstr>
      <vt:lpstr>RAČUN FINAN.PREMA EKON. KL</vt:lpstr>
      <vt:lpstr>POSEBNI DIO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2026-03-23T17:22:24Z</cp:lastPrinted>
  <dcterms:created xsi:type="dcterms:W3CDTF">2025-06-29T09:57:43Z</dcterms:created>
  <dcterms:modified xsi:type="dcterms:W3CDTF">2026-03-27T13:10:22Z</dcterms:modified>
</cp:coreProperties>
</file>