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DC2A5A9-B314-4826-9F6C-39C64040A805}" xr6:coauthVersionLast="47" xr6:coauthVersionMax="47" xr10:uidLastSave="{00000000-0000-0000-0000-000000000000}"/>
  <bookViews>
    <workbookView xWindow="-108" yWindow="-108" windowWidth="23256" windowHeight="12576" tabRatio="929" firstSheet="1" activeTab="6" xr2:uid="{00000000-000D-0000-FFFF-FFFF00000000}"/>
  </bookViews>
  <sheets>
    <sheet name="SAŽETAK" sheetId="1" r:id="rId1"/>
    <sheet name=" P I R PREMA EKONOMSKOJ KL." sheetId="9" r:id="rId2"/>
    <sheet name="P I R PREMA IZVORIMA FINAN." sheetId="3" r:id="rId3"/>
    <sheet name="RASHODI PREMA FUNKCIJSKOJ KL." sheetId="5" r:id="rId4"/>
    <sheet name="RAČUN FINAN. PREMA IZVORIMA" sheetId="10" r:id="rId5"/>
    <sheet name="RAČUN FINAN. PREMA EKON.KL." sheetId="6" r:id="rId6"/>
    <sheet name="POSEBNI DIO" sheetId="7" r:id="rId7"/>
  </sheets>
  <definedNames>
    <definedName name="_xlnm.Print_Titles" localSheetId="2">'P I R PREMA IZVORIMA FINAN.'!$34:$34</definedName>
    <definedName name="_xlnm.Print_Titles" localSheetId="6">'POSEBNI DIO'!$5:$5</definedName>
    <definedName name="_xlnm.Print_Titles" localSheetId="3">'RASHODI PREMA FUNKCIJSKOJ KL.'!$9:$9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9" l="1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I21" i="9"/>
  <c r="H21" i="9"/>
  <c r="H10" i="9"/>
  <c r="F21" i="9"/>
  <c r="F24" i="9"/>
  <c r="F25" i="9"/>
  <c r="F26" i="9"/>
  <c r="F23" i="9"/>
  <c r="F22" i="9"/>
  <c r="E23" i="9"/>
  <c r="E22" i="9" s="1"/>
  <c r="G23" i="9"/>
  <c r="E24" i="9"/>
  <c r="G24" i="9"/>
  <c r="E25" i="9"/>
  <c r="G25" i="9"/>
  <c r="E26" i="9"/>
  <c r="G26" i="9"/>
  <c r="G22" i="9" s="1"/>
  <c r="F27" i="9"/>
  <c r="E28" i="9"/>
  <c r="E27" i="9" s="1"/>
  <c r="F28" i="9"/>
  <c r="G28" i="9"/>
  <c r="G27" i="9" s="1"/>
  <c r="D23" i="9"/>
  <c r="D22" i="9" s="1"/>
  <c r="D21" i="9" s="1"/>
  <c r="D24" i="9"/>
  <c r="D25" i="9"/>
  <c r="D28" i="9"/>
  <c r="D11" i="9"/>
  <c r="D12" i="9"/>
  <c r="D15" i="9"/>
  <c r="D13" i="9"/>
  <c r="D14" i="9"/>
  <c r="G15" i="9"/>
  <c r="G11" i="9"/>
  <c r="F11" i="9"/>
  <c r="F15" i="9"/>
  <c r="E15" i="9"/>
  <c r="E11" i="9"/>
  <c r="E10" i="3"/>
  <c r="G10" i="3"/>
  <c r="D10" i="3"/>
  <c r="E21" i="3"/>
  <c r="F21" i="3"/>
  <c r="H21" i="3"/>
  <c r="I21" i="3"/>
  <c r="D21" i="3"/>
  <c r="E20" i="3"/>
  <c r="F20" i="3"/>
  <c r="H20" i="3"/>
  <c r="I20" i="3"/>
  <c r="D20" i="3"/>
  <c r="E17" i="3"/>
  <c r="F17" i="3"/>
  <c r="G17" i="3"/>
  <c r="H17" i="3"/>
  <c r="I17" i="3"/>
  <c r="D17" i="3"/>
  <c r="E16" i="3"/>
  <c r="F16" i="3"/>
  <c r="D16" i="3"/>
  <c r="E14" i="3"/>
  <c r="F14" i="3"/>
  <c r="G14" i="3"/>
  <c r="E11" i="3"/>
  <c r="F11" i="3"/>
  <c r="E12" i="3"/>
  <c r="F12" i="3"/>
  <c r="D12" i="3"/>
  <c r="D14" i="3"/>
  <c r="D11" i="3"/>
  <c r="E29" i="3"/>
  <c r="F29" i="3"/>
  <c r="G29" i="3"/>
  <c r="H29" i="3"/>
  <c r="I29" i="3"/>
  <c r="E30" i="3"/>
  <c r="F30" i="3"/>
  <c r="G30" i="3"/>
  <c r="H30" i="3"/>
  <c r="I30" i="3"/>
  <c r="E31" i="3"/>
  <c r="F31" i="3"/>
  <c r="G31" i="3"/>
  <c r="H31" i="3"/>
  <c r="I31" i="3"/>
  <c r="E32" i="3"/>
  <c r="F32" i="3"/>
  <c r="G32" i="3"/>
  <c r="H32" i="3"/>
  <c r="I32" i="3"/>
  <c r="E33" i="3"/>
  <c r="F33" i="3"/>
  <c r="G33" i="3"/>
  <c r="H33" i="3"/>
  <c r="I33" i="3"/>
  <c r="E34" i="3"/>
  <c r="F34" i="3"/>
  <c r="G34" i="3"/>
  <c r="H34" i="3"/>
  <c r="I34" i="3"/>
  <c r="E35" i="3"/>
  <c r="F35" i="3"/>
  <c r="G35" i="3"/>
  <c r="H35" i="3"/>
  <c r="I35" i="3"/>
  <c r="E36" i="3"/>
  <c r="F36" i="3"/>
  <c r="G36" i="3"/>
  <c r="H36" i="3"/>
  <c r="I36" i="3"/>
  <c r="E37" i="3"/>
  <c r="F37" i="3"/>
  <c r="G37" i="3"/>
  <c r="H37" i="3"/>
  <c r="I37" i="3"/>
  <c r="E38" i="3"/>
  <c r="F38" i="3"/>
  <c r="G38" i="3"/>
  <c r="H38" i="3"/>
  <c r="I38" i="3"/>
  <c r="E39" i="3"/>
  <c r="F39" i="3"/>
  <c r="G39" i="3"/>
  <c r="H39" i="3"/>
  <c r="I39" i="3"/>
  <c r="E40" i="3"/>
  <c r="F40" i="3"/>
  <c r="G40" i="3"/>
  <c r="H40" i="3"/>
  <c r="I40" i="3"/>
  <c r="E41" i="3"/>
  <c r="F41" i="3"/>
  <c r="G41" i="3"/>
  <c r="H41" i="3"/>
  <c r="I41" i="3"/>
  <c r="E42" i="3"/>
  <c r="F42" i="3"/>
  <c r="G42" i="3"/>
  <c r="H42" i="3"/>
  <c r="I42" i="3"/>
  <c r="E43" i="3"/>
  <c r="F43" i="3"/>
  <c r="G43" i="3"/>
  <c r="H43" i="3"/>
  <c r="I43" i="3"/>
  <c r="E44" i="3"/>
  <c r="F44" i="3"/>
  <c r="G44" i="3"/>
  <c r="H44" i="3"/>
  <c r="I44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29" i="3"/>
  <c r="C173" i="7"/>
  <c r="F205" i="7"/>
  <c r="D16" i="7"/>
  <c r="E16" i="7"/>
  <c r="F16" i="7"/>
  <c r="E14" i="7"/>
  <c r="G14" i="7"/>
  <c r="H14" i="7"/>
  <c r="G15" i="7"/>
  <c r="H15" i="7"/>
  <c r="G16" i="7"/>
  <c r="H16" i="7"/>
  <c r="E12" i="7"/>
  <c r="E9" i="7"/>
  <c r="E8" i="7"/>
  <c r="D188" i="7"/>
  <c r="D189" i="7"/>
  <c r="D190" i="7"/>
  <c r="D191" i="7"/>
  <c r="D133" i="7"/>
  <c r="D136" i="7"/>
  <c r="D135" i="7" s="1"/>
  <c r="D151" i="7"/>
  <c r="D150" i="7" s="1"/>
  <c r="D164" i="7"/>
  <c r="D165" i="7"/>
  <c r="D166" i="7"/>
  <c r="D155" i="7"/>
  <c r="D156" i="7"/>
  <c r="D152" i="7"/>
  <c r="D153" i="7"/>
  <c r="D172" i="7"/>
  <c r="D173" i="7"/>
  <c r="D161" i="7"/>
  <c r="D162" i="7"/>
  <c r="D177" i="7"/>
  <c r="D178" i="7"/>
  <c r="D180" i="7"/>
  <c r="D19" i="7" s="1"/>
  <c r="D181" i="7"/>
  <c r="D182" i="7"/>
  <c r="D183" i="7"/>
  <c r="D134" i="7"/>
  <c r="F134" i="7"/>
  <c r="D137" i="7"/>
  <c r="D15" i="7" s="1"/>
  <c r="D138" i="7"/>
  <c r="D107" i="7"/>
  <c r="D117" i="7"/>
  <c r="D118" i="7"/>
  <c r="D12" i="7"/>
  <c r="D9" i="7"/>
  <c r="D50" i="7"/>
  <c r="D59" i="7"/>
  <c r="D51" i="7" s="1"/>
  <c r="D60" i="7"/>
  <c r="D55" i="7"/>
  <c r="D56" i="7"/>
  <c r="D202" i="7"/>
  <c r="D203" i="7"/>
  <c r="D204" i="7"/>
  <c r="D205" i="7"/>
  <c r="D207" i="7"/>
  <c r="D208" i="7"/>
  <c r="D128" i="7"/>
  <c r="D129" i="7"/>
  <c r="D130" i="7"/>
  <c r="D131" i="7"/>
  <c r="D86" i="7"/>
  <c r="E86" i="7" s="1"/>
  <c r="D93" i="7"/>
  <c r="D11" i="7" s="1"/>
  <c r="D94" i="7"/>
  <c r="D95" i="7"/>
  <c r="D96" i="7"/>
  <c r="E85" i="7"/>
  <c r="E87" i="7"/>
  <c r="E73" i="7"/>
  <c r="D62" i="7"/>
  <c r="D63" i="7"/>
  <c r="D14" i="7"/>
  <c r="F8" i="7"/>
  <c r="F9" i="7"/>
  <c r="F10" i="7"/>
  <c r="E10" i="7" s="1"/>
  <c r="F11" i="7"/>
  <c r="F12" i="7"/>
  <c r="F13" i="7"/>
  <c r="E13" i="7" s="1"/>
  <c r="F15" i="7"/>
  <c r="F17" i="7"/>
  <c r="F19" i="7"/>
  <c r="F20" i="7"/>
  <c r="F21" i="7"/>
  <c r="G21" i="7"/>
  <c r="F23" i="7"/>
  <c r="E23" i="7" s="1"/>
  <c r="D8" i="7"/>
  <c r="D10" i="7"/>
  <c r="D13" i="7"/>
  <c r="D18" i="7"/>
  <c r="D20" i="7"/>
  <c r="D22" i="7"/>
  <c r="D23" i="7"/>
  <c r="C150" i="7"/>
  <c r="C107" i="7"/>
  <c r="C12" i="7" s="1"/>
  <c r="C14" i="7"/>
  <c r="C175" i="7"/>
  <c r="C174" i="7" s="1"/>
  <c r="G21" i="9" l="1"/>
  <c r="E21" i="9"/>
  <c r="D28" i="3"/>
  <c r="G28" i="3"/>
  <c r="F28" i="3"/>
  <c r="E28" i="3"/>
  <c r="E20" i="7"/>
  <c r="D17" i="7"/>
  <c r="E17" i="7"/>
  <c r="E19" i="7"/>
  <c r="E15" i="7"/>
  <c r="E11" i="7"/>
  <c r="H23" i="7"/>
  <c r="H20" i="7"/>
  <c r="H19" i="7"/>
  <c r="H17" i="7"/>
  <c r="H13" i="7"/>
  <c r="H12" i="7"/>
  <c r="H11" i="7"/>
  <c r="H10" i="7"/>
  <c r="H9" i="7"/>
  <c r="H8" i="7"/>
  <c r="G23" i="7"/>
  <c r="G20" i="7"/>
  <c r="G19" i="7"/>
  <c r="G17" i="7"/>
  <c r="G13" i="7"/>
  <c r="G12" i="7"/>
  <c r="G11" i="7"/>
  <c r="G10" i="7"/>
  <c r="G9" i="7"/>
  <c r="G8" i="7"/>
  <c r="C183" i="7"/>
  <c r="D197" i="7"/>
  <c r="D196" i="7" s="1"/>
  <c r="D195" i="7" s="1"/>
  <c r="D194" i="7" s="1"/>
  <c r="D21" i="7" s="1"/>
  <c r="D7" i="7" s="1"/>
  <c r="D6" i="7" s="1"/>
  <c r="D147" i="7"/>
  <c r="D146" i="7" s="1"/>
  <c r="H199" i="7"/>
  <c r="G199" i="7"/>
  <c r="E199" i="7"/>
  <c r="H198" i="7"/>
  <c r="G198" i="7"/>
  <c r="E198" i="7"/>
  <c r="F197" i="7"/>
  <c r="F196" i="7" s="1"/>
  <c r="C197" i="7"/>
  <c r="C196" i="7"/>
  <c r="C195" i="7" s="1"/>
  <c r="H149" i="7"/>
  <c r="G149" i="7"/>
  <c r="E149" i="7"/>
  <c r="H148" i="7"/>
  <c r="G148" i="7"/>
  <c r="E148" i="7"/>
  <c r="F147" i="7"/>
  <c r="C147" i="7"/>
  <c r="C146" i="7" s="1"/>
  <c r="C67" i="7"/>
  <c r="C66" i="7" s="1"/>
  <c r="D77" i="7"/>
  <c r="H78" i="7"/>
  <c r="G78" i="7"/>
  <c r="E78" i="7"/>
  <c r="F77" i="7"/>
  <c r="C76" i="7"/>
  <c r="C77" i="7" s="1"/>
  <c r="H75" i="7"/>
  <c r="G75" i="7"/>
  <c r="E75" i="7"/>
  <c r="F74" i="7"/>
  <c r="G74" i="7" s="1"/>
  <c r="E183" i="7"/>
  <c r="E182" i="7" s="1"/>
  <c r="H187" i="7"/>
  <c r="G187" i="7"/>
  <c r="E187" i="7"/>
  <c r="F186" i="7"/>
  <c r="E186" i="7" s="1"/>
  <c r="C186" i="7"/>
  <c r="C185" i="7" s="1"/>
  <c r="H184" i="7"/>
  <c r="G184" i="7"/>
  <c r="F183" i="7"/>
  <c r="C182" i="7"/>
  <c r="C181" i="7" s="1"/>
  <c r="C180" i="7" s="1"/>
  <c r="C19" i="7" s="1"/>
  <c r="C26" i="7"/>
  <c r="G83" i="7"/>
  <c r="H83" i="7"/>
  <c r="G84" i="7"/>
  <c r="H84" i="7"/>
  <c r="F82" i="7"/>
  <c r="F81" i="7" s="1"/>
  <c r="F80" i="7" s="1"/>
  <c r="F79" i="7" s="1"/>
  <c r="E82" i="7"/>
  <c r="E81" i="7" s="1"/>
  <c r="E80" i="7" s="1"/>
  <c r="D82" i="7"/>
  <c r="D81" i="7" s="1"/>
  <c r="D80" i="7" s="1"/>
  <c r="D79" i="7" s="1"/>
  <c r="D49" i="7" s="1"/>
  <c r="C82" i="7"/>
  <c r="C81" i="7" s="1"/>
  <c r="C80" i="7" s="1"/>
  <c r="C79" i="7" s="1"/>
  <c r="H217" i="7"/>
  <c r="G217" i="7"/>
  <c r="E217" i="7"/>
  <c r="F216" i="7"/>
  <c r="E216" i="7" s="1"/>
  <c r="C216" i="7"/>
  <c r="H214" i="7"/>
  <c r="G214" i="7"/>
  <c r="E214" i="7"/>
  <c r="F213" i="7"/>
  <c r="H213" i="7" s="1"/>
  <c r="C213" i="7"/>
  <c r="E32" i="7"/>
  <c r="E29" i="7"/>
  <c r="E30" i="7"/>
  <c r="E68" i="7"/>
  <c r="F13" i="3"/>
  <c r="H16" i="3"/>
  <c r="I16" i="3"/>
  <c r="F19" i="3"/>
  <c r="F204" i="7"/>
  <c r="E206" i="7"/>
  <c r="E209" i="7"/>
  <c r="F208" i="7"/>
  <c r="E208" i="7" s="1"/>
  <c r="E106" i="7"/>
  <c r="E179" i="7"/>
  <c r="F178" i="7"/>
  <c r="E178" i="7" s="1"/>
  <c r="F175" i="7"/>
  <c r="E175" i="7" s="1"/>
  <c r="E176" i="7"/>
  <c r="F170" i="7"/>
  <c r="E170" i="7" s="1"/>
  <c r="E171" i="7"/>
  <c r="F166" i="7"/>
  <c r="E166" i="7" s="1"/>
  <c r="E168" i="7"/>
  <c r="E167" i="7"/>
  <c r="E163" i="7"/>
  <c r="F162" i="7"/>
  <c r="E162" i="7" s="1"/>
  <c r="F159" i="7"/>
  <c r="E159" i="7" s="1"/>
  <c r="E160" i="7"/>
  <c r="E157" i="7"/>
  <c r="F156" i="7"/>
  <c r="F155" i="7" s="1"/>
  <c r="E154" i="7"/>
  <c r="F153" i="7"/>
  <c r="E153" i="7" s="1"/>
  <c r="E192" i="7"/>
  <c r="E193" i="7"/>
  <c r="F191" i="7"/>
  <c r="E191" i="7" s="1"/>
  <c r="F142" i="7"/>
  <c r="E142" i="7" s="1"/>
  <c r="E143" i="7"/>
  <c r="F138" i="7"/>
  <c r="F137" i="7" s="1"/>
  <c r="E140" i="7"/>
  <c r="E139" i="7"/>
  <c r="E132" i="7"/>
  <c r="F131" i="7"/>
  <c r="E131" i="7" s="1"/>
  <c r="F126" i="7"/>
  <c r="E126" i="7" s="1"/>
  <c r="E127" i="7"/>
  <c r="F121" i="7"/>
  <c r="E121" i="7" s="1"/>
  <c r="E122" i="7"/>
  <c r="F118" i="7"/>
  <c r="F117" i="7" s="1"/>
  <c r="E117" i="7" s="1"/>
  <c r="E119" i="7"/>
  <c r="F114" i="7"/>
  <c r="F113" i="7" s="1"/>
  <c r="E115" i="7"/>
  <c r="E116" i="7"/>
  <c r="F110" i="7"/>
  <c r="E110" i="7" s="1"/>
  <c r="E111" i="7"/>
  <c r="F103" i="7"/>
  <c r="E104" i="7"/>
  <c r="F105" i="7"/>
  <c r="E105" i="7" s="1"/>
  <c r="F96" i="7"/>
  <c r="E96" i="7" s="1"/>
  <c r="E97" i="7"/>
  <c r="F90" i="7"/>
  <c r="F89" i="7" s="1"/>
  <c r="E91" i="7"/>
  <c r="E92" i="7"/>
  <c r="F67" i="7"/>
  <c r="E67" i="7" s="1"/>
  <c r="F71" i="7"/>
  <c r="E71" i="7" s="1"/>
  <c r="E72" i="7"/>
  <c r="F63" i="7"/>
  <c r="F62" i="7" s="1"/>
  <c r="E64" i="7"/>
  <c r="E65" i="7"/>
  <c r="F60" i="7"/>
  <c r="F59" i="7" s="1"/>
  <c r="E61" i="7"/>
  <c r="F56" i="7"/>
  <c r="E56" i="7" s="1"/>
  <c r="E58" i="7"/>
  <c r="E57" i="7"/>
  <c r="F53" i="7"/>
  <c r="E53" i="7" s="1"/>
  <c r="E54" i="7"/>
  <c r="D26" i="9"/>
  <c r="G201" i="7"/>
  <c r="H201" i="7"/>
  <c r="D43" i="7"/>
  <c r="D44" i="7"/>
  <c r="D27" i="7"/>
  <c r="E27" i="7" s="1"/>
  <c r="D28" i="7"/>
  <c r="D35" i="7"/>
  <c r="D85" i="7"/>
  <c r="D48" i="7" l="1"/>
  <c r="C39" i="5"/>
  <c r="D145" i="7"/>
  <c r="D144" i="7" s="1"/>
  <c r="C145" i="7"/>
  <c r="C134" i="7"/>
  <c r="G197" i="7"/>
  <c r="G196" i="7"/>
  <c r="F195" i="7"/>
  <c r="F194" i="7" s="1"/>
  <c r="E194" i="7" s="1"/>
  <c r="E21" i="7" s="1"/>
  <c r="E196" i="7"/>
  <c r="H196" i="7"/>
  <c r="E197" i="7"/>
  <c r="C194" i="7"/>
  <c r="C21" i="7" s="1"/>
  <c r="E147" i="7"/>
  <c r="H197" i="7"/>
  <c r="F146" i="7"/>
  <c r="C144" i="7"/>
  <c r="C16" i="7" s="1"/>
  <c r="G147" i="7"/>
  <c r="H147" i="7"/>
  <c r="F73" i="7"/>
  <c r="G77" i="7"/>
  <c r="H77" i="7"/>
  <c r="D76" i="7"/>
  <c r="F76" i="7"/>
  <c r="E77" i="7"/>
  <c r="H74" i="7"/>
  <c r="E74" i="7"/>
  <c r="H186" i="7"/>
  <c r="F185" i="7"/>
  <c r="E185" i="7" s="1"/>
  <c r="E181" i="7" s="1"/>
  <c r="E180" i="7" s="1"/>
  <c r="H183" i="7"/>
  <c r="G186" i="7"/>
  <c r="F182" i="7"/>
  <c r="G183" i="7"/>
  <c r="D26" i="7"/>
  <c r="G81" i="7"/>
  <c r="G82" i="7"/>
  <c r="H82" i="7"/>
  <c r="G79" i="7"/>
  <c r="H79" i="7"/>
  <c r="H80" i="7"/>
  <c r="G80" i="7"/>
  <c r="H81" i="7"/>
  <c r="E79" i="7"/>
  <c r="E213" i="7"/>
  <c r="F212" i="7"/>
  <c r="E212" i="7" s="1"/>
  <c r="G216" i="7"/>
  <c r="F215" i="7"/>
  <c r="H216" i="7"/>
  <c r="G213" i="7"/>
  <c r="C212" i="7"/>
  <c r="C215" i="7"/>
  <c r="F66" i="7"/>
  <c r="F31" i="7" s="1"/>
  <c r="E31" i="7" s="1"/>
  <c r="E118" i="7"/>
  <c r="F190" i="7"/>
  <c r="F95" i="7"/>
  <c r="E95" i="7" s="1"/>
  <c r="F109" i="7"/>
  <c r="F174" i="7"/>
  <c r="E63" i="7"/>
  <c r="E90" i="7"/>
  <c r="F102" i="7"/>
  <c r="F101" i="7" s="1"/>
  <c r="F161" i="7"/>
  <c r="E161" i="7" s="1"/>
  <c r="E114" i="7"/>
  <c r="E103" i="7"/>
  <c r="F165" i="7"/>
  <c r="E165" i="7" s="1"/>
  <c r="F52" i="7"/>
  <c r="F141" i="7"/>
  <c r="F158" i="7"/>
  <c r="F177" i="7"/>
  <c r="E177" i="7" s="1"/>
  <c r="E205" i="7"/>
  <c r="E60" i="7"/>
  <c r="F169" i="7"/>
  <c r="F207" i="7"/>
  <c r="E207" i="7" s="1"/>
  <c r="F120" i="7"/>
  <c r="F112" i="7" s="1"/>
  <c r="E138" i="7"/>
  <c r="E156" i="7"/>
  <c r="E62" i="7"/>
  <c r="F88" i="7"/>
  <c r="E89" i="7"/>
  <c r="F85" i="7"/>
  <c r="E113" i="7"/>
  <c r="E59" i="7"/>
  <c r="E155" i="7"/>
  <c r="E204" i="7"/>
  <c r="F55" i="7"/>
  <c r="F70" i="7"/>
  <c r="F125" i="7"/>
  <c r="F130" i="7"/>
  <c r="E137" i="7"/>
  <c r="F152" i="7"/>
  <c r="D40" i="7"/>
  <c r="K27" i="1"/>
  <c r="J27" i="1"/>
  <c r="J22" i="1"/>
  <c r="K22" i="1"/>
  <c r="K21" i="1"/>
  <c r="J21" i="1"/>
  <c r="K20" i="1"/>
  <c r="J20" i="1"/>
  <c r="K19" i="1"/>
  <c r="J19" i="1"/>
  <c r="H24" i="10"/>
  <c r="H23" i="10"/>
  <c r="H22" i="10"/>
  <c r="H21" i="10"/>
  <c r="H20" i="10"/>
  <c r="H19" i="10"/>
  <c r="H18" i="10"/>
  <c r="H17" i="10"/>
  <c r="H16" i="10"/>
  <c r="H15" i="10"/>
  <c r="H13" i="10"/>
  <c r="H12" i="10"/>
  <c r="H10" i="10"/>
  <c r="H9" i="10"/>
  <c r="H12" i="9"/>
  <c r="I12" i="9"/>
  <c r="H13" i="9"/>
  <c r="I13" i="9"/>
  <c r="E146" i="7" l="1"/>
  <c r="F145" i="7"/>
  <c r="G145" i="7" s="1"/>
  <c r="G195" i="7"/>
  <c r="G194" i="7"/>
  <c r="H195" i="7"/>
  <c r="E195" i="7"/>
  <c r="H194" i="7"/>
  <c r="H21" i="7" s="1"/>
  <c r="G146" i="7"/>
  <c r="H146" i="7"/>
  <c r="H145" i="7"/>
  <c r="F144" i="7"/>
  <c r="E145" i="7"/>
  <c r="E76" i="7"/>
  <c r="F69" i="7"/>
  <c r="E69" i="7" s="1"/>
  <c r="E169" i="7"/>
  <c r="E190" i="7"/>
  <c r="F189" i="7"/>
  <c r="G215" i="7"/>
  <c r="F51" i="7"/>
  <c r="G76" i="7"/>
  <c r="H76" i="7"/>
  <c r="G73" i="7"/>
  <c r="H73" i="7"/>
  <c r="H185" i="7"/>
  <c r="G185" i="7"/>
  <c r="G182" i="7"/>
  <c r="H182" i="7"/>
  <c r="F181" i="7"/>
  <c r="F180" i="7" s="1"/>
  <c r="F26" i="7"/>
  <c r="H26" i="7" s="1"/>
  <c r="D25" i="7"/>
  <c r="F211" i="7"/>
  <c r="E211" i="7" s="1"/>
  <c r="H212" i="7"/>
  <c r="C211" i="7"/>
  <c r="C210" i="7" s="1"/>
  <c r="C23" i="7" s="1"/>
  <c r="E174" i="7"/>
  <c r="F173" i="7"/>
  <c r="E173" i="7" s="1"/>
  <c r="H215" i="7"/>
  <c r="E215" i="7"/>
  <c r="G212" i="7"/>
  <c r="F210" i="7"/>
  <c r="H36" i="7"/>
  <c r="E36" i="7"/>
  <c r="H28" i="7"/>
  <c r="E28" i="7"/>
  <c r="H35" i="7"/>
  <c r="E35" i="7"/>
  <c r="H34" i="7"/>
  <c r="E34" i="7"/>
  <c r="H44" i="7"/>
  <c r="E44" i="7"/>
  <c r="H33" i="7"/>
  <c r="E33" i="7"/>
  <c r="E66" i="7"/>
  <c r="F108" i="7"/>
  <c r="E108" i="7" s="1"/>
  <c r="H27" i="7"/>
  <c r="E51" i="7"/>
  <c r="E158" i="7"/>
  <c r="E109" i="7"/>
  <c r="E112" i="7"/>
  <c r="E141" i="7"/>
  <c r="F94" i="7"/>
  <c r="F93" i="7" s="1"/>
  <c r="F86" i="7"/>
  <c r="F107" i="7"/>
  <c r="E120" i="7"/>
  <c r="F200" i="7"/>
  <c r="F164" i="7"/>
  <c r="E164" i="7" s="1"/>
  <c r="E52" i="7"/>
  <c r="F203" i="7"/>
  <c r="F202" i="7" s="1"/>
  <c r="F22" i="7" s="1"/>
  <c r="F136" i="7"/>
  <c r="E55" i="7"/>
  <c r="E70" i="7"/>
  <c r="E130" i="7"/>
  <c r="F129" i="7"/>
  <c r="H30" i="7"/>
  <c r="E152" i="7"/>
  <c r="F151" i="7"/>
  <c r="E151" i="7" s="1"/>
  <c r="F150" i="7"/>
  <c r="E125" i="7"/>
  <c r="F124" i="7"/>
  <c r="E101" i="7"/>
  <c r="F100" i="7"/>
  <c r="E100" i="7" s="1"/>
  <c r="E88" i="7"/>
  <c r="F87" i="7"/>
  <c r="H19" i="3"/>
  <c r="I19" i="3"/>
  <c r="E22" i="7" l="1"/>
  <c r="F7" i="7"/>
  <c r="H22" i="7"/>
  <c r="G22" i="7"/>
  <c r="E144" i="7"/>
  <c r="G144" i="7"/>
  <c r="H144" i="7"/>
  <c r="E202" i="7"/>
  <c r="E93" i="7"/>
  <c r="G180" i="7"/>
  <c r="H180" i="7"/>
  <c r="H181" i="7"/>
  <c r="G181" i="7"/>
  <c r="G211" i="7"/>
  <c r="H211" i="7"/>
  <c r="G210" i="7"/>
  <c r="H210" i="7"/>
  <c r="E210" i="7"/>
  <c r="H43" i="7"/>
  <c r="E43" i="7"/>
  <c r="H42" i="7"/>
  <c r="E42" i="7"/>
  <c r="H41" i="7"/>
  <c r="E41" i="7"/>
  <c r="H37" i="7"/>
  <c r="E37" i="7"/>
  <c r="H38" i="7"/>
  <c r="E38" i="7"/>
  <c r="E107" i="7"/>
  <c r="E200" i="7"/>
  <c r="E50" i="7"/>
  <c r="E49" i="7" s="1"/>
  <c r="E203" i="7"/>
  <c r="F50" i="7"/>
  <c r="F172" i="7"/>
  <c r="F18" i="7" s="1"/>
  <c r="H18" i="7" s="1"/>
  <c r="F40" i="7"/>
  <c r="E136" i="7"/>
  <c r="F135" i="7"/>
  <c r="E129" i="7"/>
  <c r="F128" i="7"/>
  <c r="E124" i="7"/>
  <c r="F123" i="7"/>
  <c r="F188" i="7"/>
  <c r="E189" i="7"/>
  <c r="E150" i="7"/>
  <c r="H29" i="7"/>
  <c r="H13" i="3"/>
  <c r="I13" i="3"/>
  <c r="H7" i="7" l="1"/>
  <c r="E7" i="7"/>
  <c r="F6" i="7"/>
  <c r="E172" i="7"/>
  <c r="E18" i="7" s="1"/>
  <c r="F49" i="7"/>
  <c r="E26" i="7"/>
  <c r="H40" i="7"/>
  <c r="F25" i="7"/>
  <c r="H25" i="7" s="1"/>
  <c r="E135" i="7"/>
  <c r="E40" i="7"/>
  <c r="H15" i="3"/>
  <c r="E123" i="7"/>
  <c r="F98" i="7"/>
  <c r="E128" i="7"/>
  <c r="F99" i="7"/>
  <c r="E188" i="7"/>
  <c r="F133" i="7"/>
  <c r="F22" i="3" l="1"/>
  <c r="E6" i="7"/>
  <c r="E48" i="7" s="1"/>
  <c r="F48" i="7"/>
  <c r="H6" i="7"/>
  <c r="E25" i="7"/>
  <c r="F15" i="3"/>
  <c r="I15" i="3"/>
  <c r="I22" i="3"/>
  <c r="H22" i="3"/>
  <c r="E133" i="7"/>
  <c r="E98" i="7"/>
  <c r="E99" i="7"/>
  <c r="E134" i="7"/>
  <c r="H134" i="7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F54" i="5"/>
  <c r="G54" i="5"/>
  <c r="F55" i="5"/>
  <c r="G55" i="5"/>
  <c r="F56" i="5"/>
  <c r="G56" i="5"/>
  <c r="H53" i="7"/>
  <c r="G54" i="7"/>
  <c r="H54" i="7"/>
  <c r="G57" i="7"/>
  <c r="H57" i="7"/>
  <c r="G58" i="7"/>
  <c r="H58" i="7"/>
  <c r="G60" i="7"/>
  <c r="H60" i="7"/>
  <c r="G61" i="7"/>
  <c r="H61" i="7"/>
  <c r="G64" i="7"/>
  <c r="H64" i="7"/>
  <c r="G65" i="7"/>
  <c r="H65" i="7"/>
  <c r="H69" i="7"/>
  <c r="H70" i="7"/>
  <c r="G72" i="7"/>
  <c r="H72" i="7"/>
  <c r="G66" i="7"/>
  <c r="G31" i="7" s="1"/>
  <c r="H66" i="7"/>
  <c r="H31" i="7" s="1"/>
  <c r="G67" i="7"/>
  <c r="G32" i="7" s="1"/>
  <c r="H67" i="7"/>
  <c r="H32" i="7" s="1"/>
  <c r="G68" i="7"/>
  <c r="H68" i="7"/>
  <c r="G91" i="7"/>
  <c r="H91" i="7"/>
  <c r="G92" i="7"/>
  <c r="H92" i="7"/>
  <c r="G97" i="7"/>
  <c r="H97" i="7"/>
  <c r="G100" i="7"/>
  <c r="H100" i="7"/>
  <c r="H101" i="7"/>
  <c r="G102" i="7"/>
  <c r="H102" i="7"/>
  <c r="G103" i="7"/>
  <c r="H103" i="7"/>
  <c r="G104" i="7"/>
  <c r="H104" i="7"/>
  <c r="G105" i="7"/>
  <c r="H105" i="7"/>
  <c r="G106" i="7"/>
  <c r="H106" i="7"/>
  <c r="G110" i="7"/>
  <c r="H110" i="7"/>
  <c r="G111" i="7"/>
  <c r="H111" i="7"/>
  <c r="G115" i="7"/>
  <c r="H115" i="7"/>
  <c r="G116" i="7"/>
  <c r="H116" i="7"/>
  <c r="G119" i="7"/>
  <c r="H119" i="7"/>
  <c r="H121" i="7"/>
  <c r="G122" i="7"/>
  <c r="H122" i="7"/>
  <c r="H123" i="7"/>
  <c r="G127" i="7"/>
  <c r="H127" i="7"/>
  <c r="G132" i="7"/>
  <c r="H132" i="7"/>
  <c r="G139" i="7"/>
  <c r="H139" i="7"/>
  <c r="G140" i="7"/>
  <c r="H140" i="7"/>
  <c r="H141" i="7"/>
  <c r="H142" i="7"/>
  <c r="G143" i="7"/>
  <c r="H143" i="7"/>
  <c r="G192" i="7"/>
  <c r="H192" i="7"/>
  <c r="G193" i="7"/>
  <c r="H193" i="7"/>
  <c r="H152" i="7"/>
  <c r="H153" i="7"/>
  <c r="G154" i="7"/>
  <c r="H154" i="7"/>
  <c r="G157" i="7"/>
  <c r="H157" i="7"/>
  <c r="H159" i="7"/>
  <c r="G160" i="7"/>
  <c r="H160" i="7"/>
  <c r="G163" i="7"/>
  <c r="H163" i="7"/>
  <c r="G167" i="7"/>
  <c r="H167" i="7"/>
  <c r="G168" i="7"/>
  <c r="H168" i="7"/>
  <c r="H169" i="7"/>
  <c r="H170" i="7"/>
  <c r="G171" i="7"/>
  <c r="H171" i="7"/>
  <c r="G174" i="7"/>
  <c r="H174" i="7"/>
  <c r="G175" i="7"/>
  <c r="H175" i="7"/>
  <c r="G176" i="7"/>
  <c r="H176" i="7"/>
  <c r="G179" i="7"/>
  <c r="H179" i="7"/>
  <c r="H202" i="7"/>
  <c r="H203" i="7"/>
  <c r="H204" i="7"/>
  <c r="G206" i="7"/>
  <c r="H206" i="7"/>
  <c r="H207" i="7"/>
  <c r="H208" i="7"/>
  <c r="G209" i="7"/>
  <c r="H209" i="7"/>
  <c r="I14" i="3" l="1"/>
  <c r="H14" i="3"/>
  <c r="H14" i="9"/>
  <c r="I14" i="9"/>
  <c r="D27" i="9"/>
  <c r="F13" i="1" s="1"/>
  <c r="D10" i="9"/>
  <c r="F10" i="1" s="1"/>
  <c r="F9" i="1" s="1"/>
  <c r="C153" i="7"/>
  <c r="C191" i="7"/>
  <c r="C190" i="7" s="1"/>
  <c r="C189" i="7" s="1"/>
  <c r="C101" i="7"/>
  <c r="G101" i="7" s="1"/>
  <c r="C208" i="7"/>
  <c r="C121" i="7"/>
  <c r="G121" i="7" s="1"/>
  <c r="C205" i="7"/>
  <c r="C204" i="7" s="1"/>
  <c r="G204" i="7" s="1"/>
  <c r="C126" i="7"/>
  <c r="C125" i="7" s="1"/>
  <c r="C124" i="7" s="1"/>
  <c r="C123" i="7" s="1"/>
  <c r="C13" i="7" l="1"/>
  <c r="H12" i="3"/>
  <c r="I15" i="9"/>
  <c r="I12" i="3"/>
  <c r="I11" i="3"/>
  <c r="H11" i="3"/>
  <c r="G123" i="7"/>
  <c r="G191" i="7"/>
  <c r="H191" i="7"/>
  <c r="G205" i="7"/>
  <c r="H205" i="7"/>
  <c r="C152" i="7"/>
  <c r="G153" i="7"/>
  <c r="C207" i="7"/>
  <c r="G207" i="7" s="1"/>
  <c r="G208" i="7"/>
  <c r="F12" i="1"/>
  <c r="F11" i="1" s="1"/>
  <c r="F14" i="1" s="1"/>
  <c r="C170" i="7"/>
  <c r="C159" i="7"/>
  <c r="G159" i="7" s="1"/>
  <c r="C142" i="7"/>
  <c r="C131" i="7"/>
  <c r="C130" i="7" s="1"/>
  <c r="C128" i="7" s="1"/>
  <c r="C99" i="7" s="1"/>
  <c r="C53" i="7"/>
  <c r="G53" i="7" s="1"/>
  <c r="C52" i="7"/>
  <c r="C56" i="7"/>
  <c r="C55" i="7" s="1"/>
  <c r="C59" i="7"/>
  <c r="C63" i="7"/>
  <c r="C62" i="7" s="1"/>
  <c r="C71" i="7"/>
  <c r="C70" i="7" s="1"/>
  <c r="C69" i="7" s="1"/>
  <c r="C90" i="7"/>
  <c r="C89" i="7" s="1"/>
  <c r="C96" i="7"/>
  <c r="C95" i="7" s="1"/>
  <c r="C94" i="7" s="1"/>
  <c r="C93" i="7" s="1"/>
  <c r="C109" i="7"/>
  <c r="C114" i="7"/>
  <c r="C113" i="7" s="1"/>
  <c r="C117" i="7"/>
  <c r="C118" i="7"/>
  <c r="C120" i="7"/>
  <c r="C138" i="7"/>
  <c r="C137" i="7" s="1"/>
  <c r="C155" i="7"/>
  <c r="C156" i="7"/>
  <c r="C158" i="7"/>
  <c r="C161" i="7"/>
  <c r="C162" i="7"/>
  <c r="C166" i="7"/>
  <c r="C165" i="7" s="1"/>
  <c r="C172" i="7"/>
  <c r="C18" i="7" s="1"/>
  <c r="C177" i="7"/>
  <c r="C178" i="7"/>
  <c r="G13" i="1"/>
  <c r="C86" i="7" l="1"/>
  <c r="C11" i="7"/>
  <c r="C41" i="7"/>
  <c r="G18" i="7"/>
  <c r="H15" i="9"/>
  <c r="C98" i="7"/>
  <c r="C51" i="7"/>
  <c r="C50" i="7" s="1"/>
  <c r="D39" i="5"/>
  <c r="E39" i="5"/>
  <c r="G39" i="5" s="1"/>
  <c r="C203" i="7"/>
  <c r="G203" i="7" s="1"/>
  <c r="C88" i="7"/>
  <c r="C87" i="7" s="1"/>
  <c r="G152" i="7"/>
  <c r="C108" i="7"/>
  <c r="K28" i="1"/>
  <c r="J28" i="1"/>
  <c r="C141" i="7"/>
  <c r="G142" i="7"/>
  <c r="C169" i="7"/>
  <c r="G169" i="7" s="1"/>
  <c r="G170" i="7"/>
  <c r="G69" i="7"/>
  <c r="G70" i="7"/>
  <c r="G190" i="7"/>
  <c r="H190" i="7"/>
  <c r="C112" i="7"/>
  <c r="C151" i="7"/>
  <c r="C129" i="7"/>
  <c r="C9" i="7" l="1"/>
  <c r="C10" i="7"/>
  <c r="C49" i="7"/>
  <c r="C8" i="7"/>
  <c r="C133" i="7"/>
  <c r="C188" i="7"/>
  <c r="C20" i="7" s="1"/>
  <c r="C202" i="7"/>
  <c r="G134" i="7"/>
  <c r="G141" i="7"/>
  <c r="C85" i="7"/>
  <c r="C40" i="7"/>
  <c r="C25" i="7" s="1"/>
  <c r="C136" i="7"/>
  <c r="C135" i="7" s="1"/>
  <c r="H52" i="7"/>
  <c r="G52" i="7"/>
  <c r="C164" i="7"/>
  <c r="C15" i="7" l="1"/>
  <c r="C17" i="7"/>
  <c r="G202" i="7"/>
  <c r="C22" i="7"/>
  <c r="C200" i="7"/>
  <c r="I12" i="1"/>
  <c r="H12" i="1"/>
  <c r="H13" i="1"/>
  <c r="I13" i="1"/>
  <c r="H161" i="7"/>
  <c r="G161" i="7"/>
  <c r="G130" i="7"/>
  <c r="H130" i="7"/>
  <c r="H126" i="7"/>
  <c r="G126" i="7"/>
  <c r="G117" i="7"/>
  <c r="H117" i="7"/>
  <c r="G178" i="7"/>
  <c r="H178" i="7"/>
  <c r="G59" i="7"/>
  <c r="H59" i="7"/>
  <c r="G96" i="7"/>
  <c r="H96" i="7"/>
  <c r="H177" i="7"/>
  <c r="G177" i="7"/>
  <c r="G162" i="7"/>
  <c r="H162" i="7"/>
  <c r="G131" i="7"/>
  <c r="H131" i="7"/>
  <c r="H118" i="7"/>
  <c r="G118" i="7"/>
  <c r="G12" i="1"/>
  <c r="G11" i="1" s="1"/>
  <c r="C7" i="7" l="1"/>
  <c r="J13" i="1"/>
  <c r="K13" i="1"/>
  <c r="K12" i="1"/>
  <c r="J12" i="1"/>
  <c r="H11" i="1"/>
  <c r="I11" i="1"/>
  <c r="H173" i="7"/>
  <c r="G173" i="7"/>
  <c r="H128" i="7"/>
  <c r="G128" i="7"/>
  <c r="G129" i="7"/>
  <c r="H129" i="7"/>
  <c r="G172" i="7"/>
  <c r="H172" i="7"/>
  <c r="H95" i="7"/>
  <c r="G95" i="7"/>
  <c r="E10" i="9"/>
  <c r="D38" i="5"/>
  <c r="D9" i="5" s="1"/>
  <c r="E38" i="5"/>
  <c r="C38" i="5"/>
  <c r="C9" i="5" s="1"/>
  <c r="C6" i="7" l="1"/>
  <c r="B39" i="5" s="1"/>
  <c r="B38" i="5" s="1"/>
  <c r="B9" i="5" s="1"/>
  <c r="G7" i="7"/>
  <c r="G10" i="1"/>
  <c r="G9" i="1" s="1"/>
  <c r="G14" i="1" s="1"/>
  <c r="J11" i="1"/>
  <c r="K11" i="1"/>
  <c r="E9" i="5"/>
  <c r="G38" i="5"/>
  <c r="G138" i="7"/>
  <c r="H138" i="7"/>
  <c r="G63" i="7"/>
  <c r="H63" i="7"/>
  <c r="H114" i="7"/>
  <c r="G114" i="7"/>
  <c r="G166" i="7"/>
  <c r="H166" i="7"/>
  <c r="G94" i="7"/>
  <c r="H94" i="7"/>
  <c r="G109" i="7"/>
  <c r="H109" i="7"/>
  <c r="H71" i="7"/>
  <c r="G71" i="7"/>
  <c r="H120" i="7"/>
  <c r="G120" i="7"/>
  <c r="H155" i="7"/>
  <c r="G155" i="7"/>
  <c r="G200" i="7"/>
  <c r="H200" i="7"/>
  <c r="G56" i="7"/>
  <c r="H56" i="7"/>
  <c r="G158" i="7"/>
  <c r="H158" i="7"/>
  <c r="G90" i="7"/>
  <c r="H90" i="7"/>
  <c r="G125" i="7"/>
  <c r="H125" i="7"/>
  <c r="G156" i="7"/>
  <c r="H156" i="7"/>
  <c r="C48" i="7" l="1"/>
  <c r="G6" i="7"/>
  <c r="F39" i="5"/>
  <c r="F38" i="5"/>
  <c r="G9" i="5"/>
  <c r="F9" i="5"/>
  <c r="G51" i="7"/>
  <c r="H51" i="7"/>
  <c r="H62" i="7"/>
  <c r="G62" i="7"/>
  <c r="G124" i="7"/>
  <c r="H124" i="7"/>
  <c r="G55" i="7"/>
  <c r="H55" i="7"/>
  <c r="H108" i="7"/>
  <c r="G108" i="7"/>
  <c r="G113" i="7"/>
  <c r="H113" i="7"/>
  <c r="H165" i="7"/>
  <c r="G165" i="7"/>
  <c r="H89" i="7"/>
  <c r="G89" i="7"/>
  <c r="G93" i="7"/>
  <c r="H93" i="7"/>
  <c r="H151" i="7"/>
  <c r="G151" i="7"/>
  <c r="H112" i="7"/>
  <c r="G112" i="7"/>
  <c r="G137" i="7"/>
  <c r="H137" i="7"/>
  <c r="H189" i="7" l="1"/>
  <c r="G189" i="7"/>
  <c r="G150" i="7"/>
  <c r="H150" i="7"/>
  <c r="G164" i="7"/>
  <c r="H164" i="7"/>
  <c r="G107" i="7"/>
  <c r="H107" i="7"/>
  <c r="G136" i="7"/>
  <c r="H136" i="7"/>
  <c r="G88" i="7"/>
  <c r="H88" i="7"/>
  <c r="G50" i="7"/>
  <c r="H50" i="7"/>
  <c r="G98" i="7" l="1"/>
  <c r="H98" i="7"/>
  <c r="G188" i="7"/>
  <c r="H188" i="7"/>
  <c r="G87" i="7"/>
  <c r="H87" i="7"/>
  <c r="G49" i="7"/>
  <c r="H49" i="7"/>
  <c r="G133" i="7" l="1"/>
  <c r="H133" i="7"/>
  <c r="G85" i="7"/>
  <c r="H85" i="7"/>
  <c r="H135" i="7" l="1"/>
  <c r="G135" i="7"/>
  <c r="H28" i="3" l="1"/>
  <c r="F18" i="3"/>
  <c r="H18" i="3"/>
  <c r="I18" i="3"/>
  <c r="I28" i="3" l="1"/>
  <c r="F10" i="3" l="1"/>
  <c r="I10" i="3"/>
  <c r="H10" i="3"/>
  <c r="H11" i="9"/>
  <c r="I11" i="9"/>
  <c r="G10" i="9"/>
  <c r="F10" i="9" l="1"/>
  <c r="H10" i="1" s="1"/>
  <c r="H9" i="1" s="1"/>
  <c r="I10" i="1"/>
  <c r="I10" i="9"/>
  <c r="I9" i="1" l="1"/>
  <c r="K10" i="1"/>
  <c r="J10" i="1"/>
  <c r="I14" i="1" l="1"/>
  <c r="J9" i="1"/>
  <c r="K9" i="1"/>
</calcChain>
</file>

<file path=xl/sharedStrings.xml><?xml version="1.0" encoding="utf-8"?>
<sst xmlns="http://schemas.openxmlformats.org/spreadsheetml/2006/main" count="629" uniqueCount="255">
  <si>
    <t>PRIHODI UKUPNO</t>
  </si>
  <si>
    <t>RASHODI UKUPNO</t>
  </si>
  <si>
    <t>RAZLIKA - VIŠAK / MANJAK</t>
  </si>
  <si>
    <t>NETO FINANCIRANJE</t>
  </si>
  <si>
    <t>VIŠAK / MANJAK + NETO FINANCIRANJE</t>
  </si>
  <si>
    <t>Razred</t>
  </si>
  <si>
    <t>Skupina</t>
  </si>
  <si>
    <t>Izvor</t>
  </si>
  <si>
    <t>Opći prihodi i primici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</si>
  <si>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</si>
  <si>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</si>
  <si>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</si>
  <si>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</si>
  <si>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</si>
  <si>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</si>
  <si>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</si>
  <si>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</si>
  <si>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</si>
  <si>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</si>
  <si>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</si>
  <si>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</si>
  <si>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</si>
  <si>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</si>
  <si>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</si>
  <si>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</si>
  <si>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</si>
  <si>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</si>
  <si>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</si>
  <si>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</si>
  <si>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3.2.</t>
  </si>
  <si>
    <t>Vlastiti prihodi PK</t>
  </si>
  <si>
    <t>6.2.</t>
  </si>
  <si>
    <t>Donacije proračunskim korisnicima SDŽ</t>
  </si>
  <si>
    <t>1.1.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</si>
  <si>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</si>
  <si>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</si>
  <si>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</si>
  <si>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</si>
  <si>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</si>
  <si>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</si>
  <si>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</si>
  <si>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</si>
  <si>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</si>
  <si>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</si>
  <si>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</si>
  <si>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</si>
  <si>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</si>
  <si>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</si>
  <si>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</si>
  <si>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</si>
  <si>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</si>
  <si>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</si>
  <si>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</si>
  <si>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</si>
  <si>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</si>
  <si>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</si>
  <si>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</si>
  <si>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</si>
  <si>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</si>
  <si>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</si>
  <si>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</si>
  <si>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</si>
  <si>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</si>
  <si>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</si>
  <si>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</si>
  <si>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</si>
  <si>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</si>
  <si>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</si>
  <si>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</si>
  <si>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</si>
  <si>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</si>
  <si>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</si>
  <si>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</si>
  <si>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</si>
  <si>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</si>
  <si>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</si>
  <si>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</si>
  <si>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</si>
  <si>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</si>
  <si>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</si>
  <si>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</si>
  <si>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</si>
  <si>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</si>
  <si>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</si>
  <si>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</si>
  <si>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</si>
  <si>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</si>
  <si>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</si>
  <si>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</si>
  <si>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</si>
  <si>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1.</t>
  </si>
  <si>
    <t>P 4001</t>
  </si>
  <si>
    <t>A403002</t>
  </si>
  <si>
    <t>A400115</t>
  </si>
  <si>
    <t>P 4030</t>
  </si>
  <si>
    <t>A403003</t>
  </si>
  <si>
    <t>3.</t>
  </si>
  <si>
    <t>A403001</t>
  </si>
  <si>
    <t>4.</t>
  </si>
  <si>
    <t>A400104</t>
  </si>
  <si>
    <t>A403004</t>
  </si>
  <si>
    <t>5.</t>
  </si>
  <si>
    <t>T400122</t>
  </si>
  <si>
    <t>A400118</t>
  </si>
  <si>
    <t>T400110</t>
  </si>
  <si>
    <t>T400111</t>
  </si>
  <si>
    <t>6.</t>
  </si>
  <si>
    <t>RAZVOJ ODGOJNO OBRAZOVNOG SUSTAVA</t>
  </si>
  <si>
    <t>NATJECANJA MANIFESTACIJE I OSTALO</t>
  </si>
  <si>
    <t>OSOBNI POMOĆNICI U NASTAVI</t>
  </si>
  <si>
    <t>UČIMO ZAJEDNO VII.</t>
  </si>
  <si>
    <t>OSNOVNOŠKOLSKO OBRAZOVANJE</t>
  </si>
  <si>
    <t>PRAVNO ZASTUPANJE, NAKNADA ŠTETE I OSTALO</t>
  </si>
  <si>
    <t>Vlastiti prihodi</t>
  </si>
  <si>
    <t>RASHODI DJELATNOSTI</t>
  </si>
  <si>
    <t>Prihodi za posebne namjene</t>
  </si>
  <si>
    <t>IZGR.I URĐ.OBJEKATA TE NAB.I ODRŽAVANJE OPREME</t>
  </si>
  <si>
    <t>Rashodi za nabavu proiz.dug,imovine</t>
  </si>
  <si>
    <t>Prihodi za posebne namjene-Decentralizacija</t>
  </si>
  <si>
    <t>E-ŠKOLE</t>
  </si>
  <si>
    <t>PRIJEVOZ UČENIKA OSNOVNIH ŠKOLA</t>
  </si>
  <si>
    <t>Pomoći</t>
  </si>
  <si>
    <t>Pomoći EU</t>
  </si>
  <si>
    <t>NABAVA UDŽBENIKA I DRUGIH OBR. MATERIJALA</t>
  </si>
  <si>
    <t>FINANCIRANJE TROŠKOVA PREHRANE ZA UČENIKE</t>
  </si>
  <si>
    <t>OPSKRBA ŠKOLSKIH UST. HIG.POTREPŠ.ZA UČENICE</t>
  </si>
  <si>
    <t>A400103</t>
  </si>
  <si>
    <t>3.2.1.</t>
  </si>
  <si>
    <t>Vlastiti prihodi-prenesena sredstva</t>
  </si>
  <si>
    <t>4.8.1.</t>
  </si>
  <si>
    <t>4.4.1.</t>
  </si>
  <si>
    <t>4.3.1.</t>
  </si>
  <si>
    <t>6.2.1.</t>
  </si>
  <si>
    <t>T400101</t>
  </si>
  <si>
    <t>ŠKOLSKI MEDNI DAN</t>
  </si>
  <si>
    <t>1.1.1.</t>
  </si>
  <si>
    <t>T400165</t>
  </si>
  <si>
    <t>PREVENCIJA MENTALNOG ZDRAVLJA OŠ I SŠ</t>
  </si>
  <si>
    <t>Pomoći proračunskim korisnicima-prenesena sredstva</t>
  </si>
  <si>
    <t>T400114</t>
  </si>
  <si>
    <t>CI-IZVANNASTAVNE AKTIVNOSTI</t>
  </si>
  <si>
    <t>RKP 12825 OSNOVNA ŠKOLA VIS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</si>
  <si>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</si>
  <si>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</si>
  <si>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</si>
  <si>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</si>
  <si>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</si>
  <si>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</si>
  <si>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6  PRIHODI POSLOVANJA</t>
  </si>
  <si>
    <t>3  RASHODI  POSLOVANJA</t>
  </si>
  <si>
    <t>4  RASHODI ZA NABAVU NEFINANCIJSKE IMOVINE</t>
  </si>
  <si>
    <t>8  PRIMICI OD FINANCIJSKE IMOVINE I ZADUŽIVANJA</t>
  </si>
  <si>
    <t>5  IZDACI ZA FINANCIJSKU IMOVINU I OTPLATE ZAJMOVA</t>
  </si>
  <si>
    <t xml:space="preserve">C) PRENESENI VIŠAK ILI PRENESENI MANJAK  </t>
  </si>
  <si>
    <t>POVEĆANJE/  UMANJENJE</t>
  </si>
  <si>
    <t>Prihodi za posebne namjene PK-prenesena sredstva</t>
  </si>
  <si>
    <t>INDEKS</t>
  </si>
  <si>
    <t>6=5/2*100</t>
  </si>
  <si>
    <t>7=5/3*100</t>
  </si>
  <si>
    <t>IZVJEŠTAJ O RAČUNU FINANCIRANJA PREMA EKONOMSKOJ KLASIFIKACIJI</t>
  </si>
  <si>
    <t>IZVJEŠTAJ O RAČUNU FINANCIRANJA PREMA IZVORIMA FINANCIRANJA</t>
  </si>
  <si>
    <t>IZVJEŠTAJ O RASHODIMA PREMA FUNKCIJSKOJ KLASIFIKACIJI</t>
  </si>
  <si>
    <t>IZVJEŠTAJ O PRIHODIMA I RASHODIMA PREMA IZVORIMA FINANCIRANJA</t>
  </si>
  <si>
    <t>IZVOR FINANCIRANJA</t>
  </si>
  <si>
    <t>NAZIV PRIHODA</t>
  </si>
  <si>
    <t>NAZIV</t>
  </si>
  <si>
    <t>UKUPNO PRIHODI POSLOVANJA</t>
  </si>
  <si>
    <t>UKUPNO RASHODI POSLOVANJA</t>
  </si>
  <si>
    <t>PRENESENI V/M VLASTITI PRIHODI</t>
  </si>
  <si>
    <t>PRENESENI V/M PRIHODI ZA POSEBNE NAMJENE</t>
  </si>
  <si>
    <t>PRENESENI V/M POMOĆI</t>
  </si>
  <si>
    <t>NAZIV RASHODA</t>
  </si>
  <si>
    <t>IZVJEŠTAJ O PRIHODIMA I RASHODIMA POSLOVANJA PREMA EKONOMSKOJ KLASIFIKACIJI</t>
  </si>
  <si>
    <t>A. RAČUN PRIHODA POSLOVANJA</t>
  </si>
  <si>
    <t>B. RAČUN RASHODA POSLOVANJA</t>
  </si>
  <si>
    <t xml:space="preserve">Pomoći proračunskim korisnicima </t>
  </si>
  <si>
    <t xml:space="preserve">Donacije proračunskim korisnicima </t>
  </si>
  <si>
    <t>3.2.2. (39)</t>
  </si>
  <si>
    <t>4.8.2. (49)</t>
  </si>
  <si>
    <t>RAZVOJ ODGOJNO OBRAZOVNOG SUSTAVA UKUPNO:</t>
  </si>
  <si>
    <t>OPSKRBA ŠKOLSKIH UST. HIG.POTREPŠTINA ZA UČENICE</t>
  </si>
  <si>
    <t>ULJP 2021-2027 UČIMO ZAJEDNO VII.</t>
  </si>
  <si>
    <t>OSNOVNOŠKOLSKO OBRAZOVANJE UKUPNO:</t>
  </si>
  <si>
    <t>39.</t>
  </si>
  <si>
    <t>59.</t>
  </si>
  <si>
    <t>49.</t>
  </si>
  <si>
    <t>69.</t>
  </si>
  <si>
    <t>PRENESENI V/M DONACIJE</t>
  </si>
  <si>
    <t>A400125</t>
  </si>
  <si>
    <t xml:space="preserve">KNJIŽNIČNA GRAĐA U ŠKOLSKIM KNJIŽNICAMA </t>
  </si>
  <si>
    <t>UKUPNI RASHODI PO AKTIVNOSTIMA I TEKUĆIM PROJEKTIMA UKUPNO:</t>
  </si>
  <si>
    <t>I. REBALANS 2026.</t>
  </si>
  <si>
    <t>PRORAČUN 2026.</t>
  </si>
  <si>
    <t>IZVRŠENJE 2025.</t>
  </si>
  <si>
    <t>I. IZMJENE I DOPUNE PRORAČUNA ZA 2026. GODINU</t>
  </si>
  <si>
    <t>T400103</t>
  </si>
  <si>
    <t>ČUVARI BAŠTINE</t>
  </si>
  <si>
    <t>5.0.1Ž</t>
  </si>
  <si>
    <t>5.6.1.Ž</t>
  </si>
  <si>
    <t>5.0.1K</t>
  </si>
  <si>
    <t>5.0.1.KViš(59)</t>
  </si>
  <si>
    <t>6.2.2.</t>
  </si>
  <si>
    <t>Donacije proračunskim korisnicima SDŽ-prenesena sredstva</t>
  </si>
  <si>
    <t>1.2.1.</t>
  </si>
  <si>
    <t>A400122</t>
  </si>
  <si>
    <t>Predfinanciranje EU projekata</t>
  </si>
  <si>
    <t>1.1.1</t>
  </si>
  <si>
    <t>1.2.1</t>
  </si>
  <si>
    <t>3.2.1</t>
  </si>
  <si>
    <t>4.4.1</t>
  </si>
  <si>
    <t>4.8.1</t>
  </si>
  <si>
    <t>5.6.1Ž</t>
  </si>
  <si>
    <t>6.2.1</t>
  </si>
  <si>
    <t>PREDFINANCIRANJE EU PROJEKATA</t>
  </si>
  <si>
    <t>PRIHODI ZA POSEBNE NAMJENE-DECENTRALIZACIJA</t>
  </si>
  <si>
    <t>PRIHODI ZA POSEBNE NAMJENE-PK</t>
  </si>
  <si>
    <t>POMOĆI IZ  DRŽAVNOG PRORAČUNA -PK</t>
  </si>
  <si>
    <t>POMOĆI IZ  DRŽAVNOG PRORAČUNA -SDŽ</t>
  </si>
  <si>
    <t>EUROPSKI SOCIJALNI FOND PLUS-SDŽ</t>
  </si>
  <si>
    <t>DONACIJE PK</t>
  </si>
  <si>
    <t>PRENESENI V/M DONACIJE PK</t>
  </si>
  <si>
    <t>5.2.0K</t>
  </si>
  <si>
    <t>OSTALE POMOĆI</t>
  </si>
  <si>
    <t>Ostale pomoći</t>
  </si>
  <si>
    <t>5.0.1KViš</t>
  </si>
  <si>
    <t>5.0.1žViš</t>
  </si>
  <si>
    <t>5.6.1.Žviš</t>
  </si>
  <si>
    <t>Pomoći-prenesena sredstva</t>
  </si>
  <si>
    <t>Pomoći EU-prenesena sredstva</t>
  </si>
  <si>
    <t>5.0.1ŽViš</t>
  </si>
  <si>
    <t>PRENESENI V/M POMOĆI IZ  DRŽAVNOG PRORAČUNA -SDŽ</t>
  </si>
  <si>
    <t>3.2.2</t>
  </si>
  <si>
    <t>6.2.2</t>
  </si>
  <si>
    <t>5.6.1ŽVIš</t>
  </si>
  <si>
    <t>PRENESENI V/M EUROPSKI SOCIJALNI FOND PLUS-SDŽ</t>
  </si>
  <si>
    <t>4.8.2</t>
  </si>
  <si>
    <t>PRENESENI V/M PRIHODI ZA POSEBNE NAMJENE-PK</t>
  </si>
  <si>
    <t>B. RASHODI PREMA IZVORIMA FINANCIRANJA</t>
  </si>
  <si>
    <t>A. PRIHODI PREMA IZVORIMA FINANCIRANJA</t>
  </si>
  <si>
    <t>PRIJENOS SREDSTAVA IZ PRETHODNE GODINE</t>
  </si>
  <si>
    <t>PRIJENOS SREDSTAVA U SLJEDEĆE RAZDOBLJE</t>
  </si>
  <si>
    <t>I. IZMJENE I DOPUNE FINANCIJSKOG PLANA ZA 2026. GODINU</t>
  </si>
  <si>
    <t xml:space="preserve"> I. IZMJENE I DOPUNE FINANCIJSKOG PLANA ZA 2026. GODINU</t>
  </si>
  <si>
    <t>POMOĆI IZ INOZEMSTVA I OD SUBJEKATA UNUTAR OPĆEG PRORAČUNA</t>
  </si>
  <si>
    <t>PRIHODI OD IMOVINE</t>
  </si>
  <si>
    <t>PRIHODI OD UPRAVNIH I ADMINIST.PRISTOJBI, PRISTOJBI PO POSEBNIM PROPISIMA</t>
  </si>
  <si>
    <t>PRIHODI OD PRODAJE PROIZVODA I ROBE TE PRUŽENIH USLUGA I PRIHODI OD DONACIJA</t>
  </si>
  <si>
    <t>PRIHODI IZ NADLEŽNOG PRORAČUNA I OD HZZO I OD HZZO-a TEMELJEM UG. OBVEZA</t>
  </si>
  <si>
    <t>RASHODI POSLOVANJA</t>
  </si>
  <si>
    <t>RASHODI ZA NABAVU NEFINANCIJSKE IMOVINE</t>
  </si>
  <si>
    <t>RASHODI ZA ZAPOSLENE</t>
  </si>
  <si>
    <t>MATERIJALNI RASHODI</t>
  </si>
  <si>
    <t>FINANCIJSKI RASHODI</t>
  </si>
  <si>
    <t>OSTALI RASHODI</t>
  </si>
  <si>
    <t>RASHODI ZA NABAVU PROIZVEDENE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</si>
</sst>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1A]"/>
    <numFmt numFmtId="165" formatCode="#,##0.00\ [$€-1]"/>
    <numFmt numFmtId="166" formatCode="#,##0.00\ _k_n"/>
  </numFmts>
  <fonts count="50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indexed="8"/>
      <name val="Calibri "/>
      <charset val="238"/>
    </font>
    <font>
      <sz val="11"/>
      <color theme="1"/>
      <name val="Calibri "/>
      <charset val="238"/>
    </font>
    <font>
      <b/>
      <sz val="12"/>
      <name val="Calibri"/>
      <family val="2"/>
      <scheme val="minor"/>
    </font>
    <font>
      <b/>
      <sz val="10"/>
      <color indexed="8"/>
      <name val="Calibri "/>
      <charset val="238"/>
    </font>
    <font>
      <sz val="10"/>
      <name val="Arial"/>
      <family val="2"/>
    </font>
    <font>
      <sz val="12"/>
      <color theme="1"/>
      <name val="Calibri "/>
      <charset val="238"/>
    </font>
    <font>
      <sz val="12"/>
      <name val="Calibri"/>
      <family val="2"/>
      <charset val="238"/>
      <scheme val="minor"/>
    </font>
    <font>
      <b/>
      <sz val="11"/>
      <color indexed="8"/>
      <name val="Calibri "/>
      <charset val="238"/>
    </font>
    <font>
      <sz val="11"/>
      <color indexed="8"/>
      <name val="Calibri 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 "/>
      <charset val="238"/>
    </font>
    <font>
      <sz val="11"/>
      <name val="Calibri 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Calibri "/>
      <charset val="238"/>
    </font>
    <font>
      <b/>
      <sz val="9"/>
      <color theme="1"/>
      <name val="Calibri 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 "/>
      <charset val="238"/>
    </font>
    <font>
      <sz val="10"/>
      <color indexed="8"/>
      <name val="Calibri "/>
      <charset val="238"/>
    </font>
    <font>
      <b/>
      <sz val="12"/>
      <color indexed="8"/>
      <name val="Calibri"/>
      <family val="2"/>
      <charset val="238"/>
      <scheme val="minor"/>
    </font>
    <font>
      <b/>
      <sz val="10"/>
      <color theme="1"/>
      <name val="Calibri "/>
      <charset val="238"/>
    </font>
    <font>
      <sz val="10"/>
      <color theme="1"/>
      <name val="Calibri "/>
      <charset val="238"/>
    </font>
    <font>
      <b/>
      <sz val="10"/>
      <name val="Calibri "/>
      <charset val="238"/>
    </font>
    <font>
      <sz val="12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b/>
      <sz val="9"/>
      <color indexed="8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/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 style="medium">
        <color theme="1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 style="thick">
        <color indexed="64"/>
      </right>
      <top style="thick">
        <color theme="1"/>
      </top>
      <bottom/>
      <diagonal/>
    </border>
    <border>
      <left style="thick">
        <color indexed="64"/>
      </left>
      <right/>
      <top style="medium">
        <color theme="1"/>
      </top>
      <bottom style="thick">
        <color theme="1"/>
      </bottom>
      <diagonal/>
    </border>
    <border>
      <left/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ck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2060"/>
      </left>
      <right/>
      <top style="medium">
        <color rgb="FF002060"/>
      </top>
      <bottom style="thick">
        <color theme="1"/>
      </bottom>
      <diagonal/>
    </border>
    <border>
      <left/>
      <right/>
      <top style="medium">
        <color rgb="FF002060"/>
      </top>
      <bottom style="thick">
        <color theme="1"/>
      </bottom>
      <diagonal/>
    </border>
    <border>
      <left/>
      <right style="medium">
        <color rgb="FF002060"/>
      </right>
      <top style="medium">
        <color rgb="FF002060"/>
      </top>
      <bottom style="thick">
        <color theme="1"/>
      </bottom>
      <diagonal/>
    </border>
    <border>
      <left style="thick">
        <color indexed="64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indexed="64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</borders>
  <cellStyleXfs count="4">
    <xf numFmtId="0" fontId="0" fillId="0" borderId="0"/>
    <xf numFmtId="0" fontId="9" fillId="0" borderId="0"/>
    <xf numFmtId="0" fontId="19" fillId="0" borderId="0"/>
    <xf numFmtId="0" fontId="2" fillId="0" borderId="0"/>
  </cellStyleXfs>
  <cellXfs count="32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left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16" fillId="0" borderId="0" xfId="0" applyFont="1"/>
    <xf numFmtId="0" fontId="11" fillId="6" borderId="1" xfId="0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>
      <alignment horizontal="left" vertical="center"/>
    </xf>
    <xf numFmtId="165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11" fillId="11" borderId="1" xfId="0" applyNumberFormat="1" applyFont="1" applyFill="1" applyBorder="1" applyAlignment="1">
      <alignment horizontal="left" vertical="center" wrapText="1"/>
    </xf>
    <xf numFmtId="165" fontId="11" fillId="11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quotePrefix="1" applyNumberFormat="1" applyFont="1" applyFill="1" applyBorder="1" applyAlignment="1">
      <alignment horizontal="right"/>
    </xf>
    <xf numFmtId="164" fontId="23" fillId="2" borderId="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164" fontId="26" fillId="2" borderId="2" xfId="0" applyNumberFormat="1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0" fontId="27" fillId="2" borderId="2" xfId="0" quotePrefix="1" applyFont="1" applyFill="1" applyBorder="1" applyAlignment="1">
      <alignment horizontal="left" vertical="center"/>
    </xf>
    <xf numFmtId="164" fontId="27" fillId="2" borderId="2" xfId="0" quotePrefix="1" applyNumberFormat="1" applyFont="1" applyFill="1" applyBorder="1" applyAlignment="1">
      <alignment horizontal="center" vertical="center"/>
    </xf>
    <xf numFmtId="0" fontId="26" fillId="2" borderId="2" xfId="0" quotePrefix="1" applyFont="1" applyFill="1" applyBorder="1" applyAlignment="1">
      <alignment horizontal="left" vertical="center"/>
    </xf>
    <xf numFmtId="0" fontId="27" fillId="2" borderId="2" xfId="0" quotePrefix="1" applyFont="1" applyFill="1" applyBorder="1" applyAlignment="1">
      <alignment horizontal="left" vertical="center" wrapText="1"/>
    </xf>
    <xf numFmtId="164" fontId="27" fillId="2" borderId="2" xfId="0" quotePrefix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Font="1"/>
    <xf numFmtId="164" fontId="25" fillId="6" borderId="2" xfId="0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164" fontId="13" fillId="13" borderId="2" xfId="0" applyNumberFormat="1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left" vertical="center" wrapText="1"/>
    </xf>
    <xf numFmtId="164" fontId="17" fillId="13" borderId="2" xfId="0" applyNumberFormat="1" applyFont="1" applyFill="1" applyBorder="1" applyAlignment="1">
      <alignment horizontal="center" vertical="center" wrapText="1"/>
    </xf>
    <xf numFmtId="2" fontId="28" fillId="12" borderId="2" xfId="0" applyNumberFormat="1" applyFont="1" applyFill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2" xfId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/>
    </xf>
    <xf numFmtId="0" fontId="21" fillId="0" borderId="2" xfId="1" applyFont="1" applyBorder="1" applyAlignment="1">
      <alignment horizontal="left" vertical="center" wrapText="1"/>
    </xf>
    <xf numFmtId="0" fontId="14" fillId="12" borderId="2" xfId="1" applyFont="1" applyFill="1" applyBorder="1" applyAlignment="1">
      <alignment horizontal="left" vertical="center" wrapText="1"/>
    </xf>
    <xf numFmtId="164" fontId="14" fillId="12" borderId="2" xfId="1" applyNumberFormat="1" applyFont="1" applyFill="1" applyBorder="1" applyAlignment="1">
      <alignment horizontal="center" vertical="center" wrapText="1"/>
    </xf>
    <xf numFmtId="0" fontId="21" fillId="12" borderId="2" xfId="1" applyFont="1" applyFill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quotePrefix="1" applyFont="1" applyFill="1" applyBorder="1" applyAlignment="1">
      <alignment horizontal="center" vertical="center"/>
    </xf>
    <xf numFmtId="0" fontId="26" fillId="2" borderId="2" xfId="0" quotePrefix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 wrapText="1"/>
    </xf>
    <xf numFmtId="164" fontId="28" fillId="13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/>
    </xf>
    <xf numFmtId="164" fontId="22" fillId="12" borderId="2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left" vertical="center"/>
    </xf>
    <xf numFmtId="3" fontId="11" fillId="11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2" fontId="22" fillId="12" borderId="2" xfId="0" applyNumberFormat="1" applyFont="1" applyFill="1" applyBorder="1" applyAlignment="1">
      <alignment horizontal="center" vertical="center"/>
    </xf>
    <xf numFmtId="2" fontId="16" fillId="12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23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37" fillId="0" borderId="2" xfId="0" applyFont="1" applyBorder="1" applyAlignment="1">
      <alignment horizontal="center" vertical="center" wrapText="1"/>
    </xf>
    <xf numFmtId="0" fontId="38" fillId="0" borderId="0" xfId="0" applyFont="1"/>
    <xf numFmtId="0" fontId="18" fillId="10" borderId="2" xfId="0" applyFont="1" applyFill="1" applyBorder="1" applyAlignment="1">
      <alignment horizontal="center" vertical="center" wrapText="1"/>
    </xf>
    <xf numFmtId="164" fontId="37" fillId="14" borderId="2" xfId="0" applyNumberFormat="1" applyFont="1" applyFill="1" applyBorder="1" applyAlignment="1">
      <alignment horizontal="center" vertical="center" wrapText="1"/>
    </xf>
    <xf numFmtId="0" fontId="39" fillId="10" borderId="2" xfId="0" applyFont="1" applyFill="1" applyBorder="1" applyAlignment="1">
      <alignment horizontal="left" vertical="center" wrapText="1"/>
    </xf>
    <xf numFmtId="164" fontId="18" fillId="10" borderId="2" xfId="0" applyNumberFormat="1" applyFont="1" applyFill="1" applyBorder="1" applyAlignment="1">
      <alignment horizontal="right" vertical="center"/>
    </xf>
    <xf numFmtId="2" fontId="18" fillId="10" borderId="2" xfId="0" applyNumberFormat="1" applyFont="1" applyFill="1" applyBorder="1" applyAlignment="1">
      <alignment horizontal="center" vertical="center"/>
    </xf>
    <xf numFmtId="2" fontId="38" fillId="10" borderId="2" xfId="0" applyNumberFormat="1" applyFont="1" applyFill="1" applyBorder="1" applyAlignment="1">
      <alignment horizontal="center" vertical="center"/>
    </xf>
    <xf numFmtId="164" fontId="35" fillId="2" borderId="2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4" fontId="38" fillId="0" borderId="0" xfId="0" applyNumberFormat="1" applyFont="1" applyAlignment="1">
      <alignment vertical="center"/>
    </xf>
    <xf numFmtId="164" fontId="18" fillId="10" borderId="2" xfId="0" applyNumberFormat="1" applyFont="1" applyFill="1" applyBorder="1" applyAlignment="1" applyProtection="1">
      <alignment vertical="center" wrapText="1"/>
    </xf>
    <xf numFmtId="164" fontId="18" fillId="10" borderId="2" xfId="0" applyNumberFormat="1" applyFont="1" applyFill="1" applyBorder="1" applyAlignment="1">
      <alignment vertical="center"/>
    </xf>
    <xf numFmtId="0" fontId="39" fillId="2" borderId="2" xfId="0" applyFont="1" applyFill="1" applyBorder="1" applyAlignment="1">
      <alignment horizontal="left" vertical="center" wrapText="1"/>
    </xf>
    <xf numFmtId="164" fontId="35" fillId="2" borderId="2" xfId="0" applyNumberFormat="1" applyFont="1" applyFill="1" applyBorder="1" applyAlignment="1">
      <alignment vertical="center"/>
    </xf>
    <xf numFmtId="2" fontId="35" fillId="0" borderId="2" xfId="0" applyNumberFormat="1" applyFont="1" applyFill="1" applyBorder="1" applyAlignment="1">
      <alignment horizontal="center" vertical="center"/>
    </xf>
    <xf numFmtId="2" fontId="38" fillId="0" borderId="2" xfId="0" applyNumberFormat="1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 wrapText="1"/>
    </xf>
    <xf numFmtId="164" fontId="26" fillId="3" borderId="2" xfId="0" applyNumberFormat="1" applyFont="1" applyFill="1" applyBorder="1" applyAlignment="1">
      <alignment horizontal="center" vertical="center" wrapText="1"/>
    </xf>
    <xf numFmtId="164" fontId="22" fillId="3" borderId="2" xfId="0" applyNumberFormat="1" applyFont="1" applyFill="1" applyBorder="1" applyAlignment="1">
      <alignment horizontal="center" vertical="center"/>
    </xf>
    <xf numFmtId="0" fontId="27" fillId="3" borderId="2" xfId="0" quotePrefix="1" applyFont="1" applyFill="1" applyBorder="1" applyAlignment="1">
      <alignment horizontal="center" vertical="center"/>
    </xf>
    <xf numFmtId="0" fontId="27" fillId="3" borderId="2" xfId="0" quotePrefix="1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6" fillId="12" borderId="2" xfId="0" applyFont="1" applyFill="1" applyBorder="1" applyAlignment="1">
      <alignment horizontal="left" vertical="center" wrapText="1"/>
    </xf>
    <xf numFmtId="0" fontId="26" fillId="12" borderId="2" xfId="0" quotePrefix="1" applyFont="1" applyFill="1" applyBorder="1" applyAlignment="1">
      <alignment horizontal="left" vertical="center"/>
    </xf>
    <xf numFmtId="0" fontId="27" fillId="12" borderId="2" xfId="0" applyFont="1" applyFill="1" applyBorder="1" applyAlignment="1">
      <alignment horizontal="left" vertical="center" wrapText="1"/>
    </xf>
    <xf numFmtId="164" fontId="26" fillId="12" borderId="2" xfId="0" applyNumberFormat="1" applyFont="1" applyFill="1" applyBorder="1" applyAlignment="1">
      <alignment horizontal="center" vertical="center" wrapText="1"/>
    </xf>
    <xf numFmtId="0" fontId="27" fillId="12" borderId="2" xfId="0" quotePrefix="1" applyFont="1" applyFill="1" applyBorder="1" applyAlignment="1">
      <alignment horizontal="left" vertical="center"/>
    </xf>
    <xf numFmtId="0" fontId="27" fillId="12" borderId="2" xfId="0" quotePrefix="1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164" fontId="37" fillId="6" borderId="2" xfId="0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164" fontId="37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164" fontId="0" fillId="0" borderId="0" xfId="0" applyNumberFormat="1"/>
    <xf numFmtId="164" fontId="22" fillId="16" borderId="22" xfId="0" applyNumberFormat="1" applyFont="1" applyFill="1" applyBorder="1" applyAlignment="1">
      <alignment horizontal="center" vertical="center" wrapText="1"/>
    </xf>
    <xf numFmtId="2" fontId="34" fillId="16" borderId="22" xfId="0" applyNumberFormat="1" applyFont="1" applyFill="1" applyBorder="1" applyAlignment="1">
      <alignment horizontal="center" vertical="center"/>
    </xf>
    <xf numFmtId="2" fontId="34" fillId="16" borderId="23" xfId="0" applyNumberFormat="1" applyFont="1" applyFill="1" applyBorder="1" applyAlignment="1">
      <alignment horizontal="center" vertical="center"/>
    </xf>
    <xf numFmtId="3" fontId="11" fillId="17" borderId="1" xfId="0" applyNumberFormat="1" applyFont="1" applyFill="1" applyBorder="1" applyAlignment="1">
      <alignment horizontal="left" vertical="center"/>
    </xf>
    <xf numFmtId="0" fontId="11" fillId="18" borderId="1" xfId="0" applyFont="1" applyFill="1" applyBorder="1" applyAlignment="1">
      <alignment horizontal="left" vertical="center"/>
    </xf>
    <xf numFmtId="165" fontId="11" fillId="18" borderId="1" xfId="0" applyNumberFormat="1" applyFont="1" applyFill="1" applyBorder="1" applyAlignment="1">
      <alignment horizontal="center" vertical="center"/>
    </xf>
    <xf numFmtId="164" fontId="13" fillId="17" borderId="1" xfId="0" applyNumberFormat="1" applyFont="1" applyFill="1" applyBorder="1" applyAlignment="1">
      <alignment horizontal="center" vertical="center" wrapText="1"/>
    </xf>
    <xf numFmtId="166" fontId="13" fillId="17" borderId="1" xfId="0" applyNumberFormat="1" applyFont="1" applyFill="1" applyBorder="1" applyAlignment="1">
      <alignment horizontal="center" vertical="center" wrapText="1"/>
    </xf>
    <xf numFmtId="166" fontId="13" fillId="8" borderId="1" xfId="0" applyNumberFormat="1" applyFont="1" applyFill="1" applyBorder="1" applyAlignment="1">
      <alignment horizontal="center" vertical="center" wrapText="1"/>
    </xf>
    <xf numFmtId="166" fontId="13" fillId="9" borderId="1" xfId="0" applyNumberFormat="1" applyFont="1" applyFill="1" applyBorder="1" applyAlignment="1">
      <alignment horizontal="center" vertical="center" wrapText="1"/>
    </xf>
    <xf numFmtId="166" fontId="13" fillId="6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164" fontId="34" fillId="4" borderId="1" xfId="0" applyNumberFormat="1" applyFont="1" applyFill="1" applyBorder="1" applyAlignment="1">
      <alignment horizontal="center" vertical="center" wrapText="1"/>
    </xf>
    <xf numFmtId="166" fontId="34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6" fontId="34" fillId="0" borderId="1" xfId="0" applyNumberFormat="1" applyFont="1" applyFill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39" fillId="10" borderId="2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164" fontId="34" fillId="7" borderId="1" xfId="0" applyNumberFormat="1" applyFont="1" applyFill="1" applyBorder="1" applyAlignment="1">
      <alignment horizontal="center" vertical="center" wrapText="1"/>
    </xf>
    <xf numFmtId="166" fontId="34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19" borderId="1" xfId="0" applyFont="1" applyFill="1" applyBorder="1" applyAlignment="1">
      <alignment horizontal="left" vertical="center" wrapText="1"/>
    </xf>
    <xf numFmtId="165" fontId="11" fillId="19" borderId="1" xfId="0" applyNumberFormat="1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7" borderId="30" xfId="0" applyFont="1" applyFill="1" applyBorder="1" applyAlignment="1">
      <alignment horizontal="left" vertical="center"/>
    </xf>
    <xf numFmtId="0" fontId="11" fillId="19" borderId="30" xfId="0" applyFont="1" applyFill="1" applyBorder="1" applyAlignment="1">
      <alignment horizontal="left" vertical="center"/>
    </xf>
    <xf numFmtId="166" fontId="13" fillId="7" borderId="1" xfId="0" applyNumberFormat="1" applyFont="1" applyFill="1" applyBorder="1" applyAlignment="1">
      <alignment horizontal="center" vertical="center" wrapText="1"/>
    </xf>
    <xf numFmtId="166" fontId="13" fillId="20" borderId="1" xfId="0" applyNumberFormat="1" applyFont="1" applyFill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49" fontId="28" fillId="0" borderId="31" xfId="0" applyNumberFormat="1" applyFont="1" applyBorder="1" applyAlignment="1">
      <alignment horizontal="center" vertical="center" wrapText="1"/>
    </xf>
    <xf numFmtId="3" fontId="34" fillId="0" borderId="32" xfId="0" applyNumberFormat="1" applyFont="1" applyBorder="1" applyAlignment="1">
      <alignment horizontal="left" vertical="center"/>
    </xf>
    <xf numFmtId="3" fontId="34" fillId="0" borderId="1" xfId="0" applyNumberFormat="1" applyFont="1" applyBorder="1" applyAlignment="1">
      <alignment horizontal="left" vertical="center"/>
    </xf>
    <xf numFmtId="3" fontId="26" fillId="0" borderId="1" xfId="0" applyNumberFormat="1" applyFont="1" applyBorder="1" applyAlignment="1">
      <alignment horizontal="left" vertical="center"/>
    </xf>
    <xf numFmtId="0" fontId="24" fillId="3" borderId="2" xfId="0" quotePrefix="1" applyFont="1" applyFill="1" applyBorder="1" applyAlignment="1">
      <alignment horizontal="left" wrapText="1"/>
    </xf>
    <xf numFmtId="0" fontId="0" fillId="3" borderId="2" xfId="0" applyFont="1" applyFill="1" applyBorder="1" applyAlignment="1"/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3" fillId="0" borderId="6" xfId="0" applyFont="1" applyBorder="1" applyAlignment="1">
      <alignment wrapText="1"/>
    </xf>
    <xf numFmtId="0" fontId="43" fillId="0" borderId="6" xfId="0" applyFont="1" applyBorder="1" applyAlignment="1"/>
    <xf numFmtId="0" fontId="43" fillId="0" borderId="11" xfId="0" applyFont="1" applyBorder="1" applyAlignment="1"/>
    <xf numFmtId="0" fontId="1" fillId="0" borderId="8" xfId="0" quotePrefix="1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9" xfId="0" applyBorder="1" applyAlignment="1"/>
    <xf numFmtId="0" fontId="6" fillId="0" borderId="2" xfId="0" quotePrefix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3" borderId="2" xfId="0" quotePrefix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42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/>
    <xf numFmtId="0" fontId="43" fillId="0" borderId="4" xfId="0" applyFont="1" applyBorder="1" applyAlignment="1"/>
    <xf numFmtId="0" fontId="43" fillId="0" borderId="5" xfId="0" applyFont="1" applyBorder="1" applyAlignment="1"/>
    <xf numFmtId="0" fontId="44" fillId="0" borderId="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vertical="center" wrapText="1"/>
    </xf>
    <xf numFmtId="0" fontId="43" fillId="0" borderId="4" xfId="0" applyFont="1" applyBorder="1" applyAlignment="1">
      <alignment wrapText="1"/>
    </xf>
    <xf numFmtId="0" fontId="44" fillId="3" borderId="3" xfId="0" applyFont="1" applyFill="1" applyBorder="1" applyAlignment="1">
      <alignment horizontal="center" vertical="center" wrapText="1"/>
    </xf>
    <xf numFmtId="0" fontId="43" fillId="3" borderId="4" xfId="0" applyFont="1" applyFill="1" applyBorder="1" applyAlignment="1"/>
    <xf numFmtId="0" fontId="43" fillId="3" borderId="5" xfId="0" applyFont="1" applyFill="1" applyBorder="1" applyAlignment="1"/>
    <xf numFmtId="0" fontId="1" fillId="0" borderId="8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/>
    <xf numFmtId="0" fontId="4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36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/>
    <xf numFmtId="0" fontId="7" fillId="10" borderId="2" xfId="0" applyFont="1" applyFill="1" applyBorder="1" applyAlignment="1">
      <alignment vertical="center" wrapText="1"/>
    </xf>
    <xf numFmtId="0" fontId="28" fillId="12" borderId="2" xfId="0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12" borderId="2" xfId="0" applyFont="1" applyFill="1" applyBorder="1" applyAlignment="1"/>
    <xf numFmtId="0" fontId="16" fillId="12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/>
    <xf numFmtId="0" fontId="20" fillId="0" borderId="2" xfId="0" applyFont="1" applyBorder="1" applyAlignment="1">
      <alignment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/>
    <xf numFmtId="0" fontId="15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0" fillId="3" borderId="4" xfId="0" applyFill="1" applyBorder="1" applyAlignment="1"/>
    <xf numFmtId="0" fontId="0" fillId="3" borderId="5" xfId="0" applyFill="1" applyBorder="1" applyAlignment="1"/>
    <xf numFmtId="0" fontId="32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/>
    <xf numFmtId="0" fontId="20" fillId="0" borderId="5" xfId="0" applyFont="1" applyBorder="1" applyAlignment="1"/>
    <xf numFmtId="0" fontId="15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/>
    <xf numFmtId="0" fontId="20" fillId="12" borderId="5" xfId="0" applyFont="1" applyFill="1" applyBorder="1" applyAlignment="1"/>
    <xf numFmtId="0" fontId="3" fillId="12" borderId="3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12" fillId="15" borderId="12" xfId="0" applyFont="1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 vertical="center" wrapText="1"/>
    </xf>
    <xf numFmtId="0" fontId="0" fillId="15" borderId="13" xfId="0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12" fillId="16" borderId="25" xfId="0" applyFont="1" applyFill="1" applyBorder="1" applyAlignment="1">
      <alignment horizontal="center" vertical="center" wrapText="1"/>
    </xf>
    <xf numFmtId="0" fontId="12" fillId="16" borderId="26" xfId="0" applyFont="1" applyFill="1" applyBorder="1" applyAlignment="1">
      <alignment horizontal="center" vertical="center" wrapText="1"/>
    </xf>
    <xf numFmtId="0" fontId="34" fillId="16" borderId="20" xfId="0" applyFont="1" applyFill="1" applyBorder="1" applyAlignment="1">
      <alignment horizontal="center" vertical="center" wrapText="1"/>
    </xf>
    <xf numFmtId="0" fontId="34" fillId="16" borderId="21" xfId="0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center" vertical="center" wrapText="1"/>
    </xf>
    <xf numFmtId="0" fontId="0" fillId="15" borderId="28" xfId="0" applyFill="1" applyBorder="1" applyAlignment="1">
      <alignment horizontal="center" vertical="center" wrapText="1"/>
    </xf>
    <xf numFmtId="0" fontId="0" fillId="15" borderId="29" xfId="0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left" vertical="center"/>
    </xf>
    <xf numFmtId="49" fontId="28" fillId="0" borderId="2" xfId="0" applyNumberFormat="1" applyFont="1" applyBorder="1" applyAlignment="1">
      <alignment horizontal="center" vertical="center" wrapText="1"/>
    </xf>
    <xf numFmtId="3" fontId="34" fillId="0" borderId="2" xfId="0" applyNumberFormat="1" applyFont="1" applyBorder="1" applyAlignment="1">
      <alignment horizontal="left" vertical="center"/>
    </xf>
    <xf numFmtId="3" fontId="26" fillId="0" borderId="2" xfId="0" applyNumberFormat="1" applyFont="1" applyBorder="1" applyAlignment="1">
      <alignment horizontal="left" vertical="center"/>
    </xf>
    <xf numFmtId="164" fontId="8" fillId="0" borderId="0" xfId="0" applyNumberFormat="1" applyFont="1"/>
    <xf numFmtId="4" fontId="0" fillId="0" borderId="0" xfId="0" applyNumberFormat="1"/>
    <xf numFmtId="164" fontId="35" fillId="1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left" wrapText="1"/>
    </xf>
    <xf numFmtId="0" fontId="0" fillId="0" borderId="4" xfId="0" applyBorder="1" applyAlignment="1"/>
    <xf numFmtId="0" fontId="0" fillId="0" borderId="5" xfId="0" applyBorder="1" applyAlignment="1"/>
    <xf numFmtId="0" fontId="4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164" fontId="28" fillId="0" borderId="2" xfId="0" applyNumberFormat="1" applyFont="1" applyFill="1" applyBorder="1" applyAlignment="1"/>
    <xf numFmtId="0" fontId="49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0" fontId="39" fillId="10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164" fontId="27" fillId="0" borderId="2" xfId="0" quotePrefix="1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39" fillId="2" borderId="2" xfId="0" quotePrefix="1" applyFont="1" applyFill="1" applyBorder="1" applyAlignment="1">
      <alignment horizontal="left" vertical="center"/>
    </xf>
    <xf numFmtId="0" fontId="39" fillId="2" borderId="2" xfId="0" quotePrefix="1" applyFont="1" applyFill="1" applyBorder="1" applyAlignment="1">
      <alignment horizontal="center" vertical="center"/>
    </xf>
    <xf numFmtId="0" fontId="39" fillId="2" borderId="2" xfId="0" quotePrefix="1" applyFont="1" applyFill="1" applyBorder="1" applyAlignment="1">
      <alignment horizontal="left" vertical="center" wrapText="1"/>
    </xf>
    <xf numFmtId="0" fontId="39" fillId="2" borderId="2" xfId="0" applyFont="1" applyFill="1" applyBorder="1" applyAlignment="1">
      <alignment vertical="center" wrapText="1"/>
    </xf>
  </cellXfs>
  <cellStyles count="4">
    <cellStyle name="Normalno" xfId="0" builtinId="0"/>
    <cellStyle name="Normalno 2" xfId="1" xr:uid="{EE9DC77C-0F6C-4D9B-883B-3A2A518A2F4A}"/>
    <cellStyle name="Normalno 3 2" xfId="2" xr:uid="{7EF50FC0-833F-4FE0-B3C6-08C1B523AEA6}"/>
    <cellStyle name="Obično_List4" xfId="3" xr:uid="{E295F9B1-C468-48D5-BD71-F44828B1D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workbookViewId="0">
      <selection activeCell="A3" sqref="A3:K3"/>
    </sheetView>
  </sheetViews>
  <sheetFormatPr defaultRowHeight="14.4"/>
  <cols>
    <col min="5" max="5" width="17.33203125" customWidth="1"/>
    <col min="6" max="6" width="18.6640625" customWidth="1"/>
    <col min="7" max="7" width="19.33203125" customWidth="1"/>
    <col min="8" max="8" width="12.5546875" customWidth="1"/>
    <col min="9" max="9" width="15.5546875" bestFit="1" customWidth="1"/>
    <col min="10" max="11" width="9.44140625" bestFit="1" customWidth="1"/>
  </cols>
  <sheetData>
    <row r="1" spans="1:11" ht="18" thickBot="1">
      <c r="A1" s="203" t="s">
        <v>141</v>
      </c>
      <c r="B1" s="204"/>
      <c r="C1" s="205"/>
      <c r="D1" s="205"/>
      <c r="E1" s="206"/>
      <c r="F1" s="206"/>
      <c r="G1" s="206"/>
      <c r="H1" s="206"/>
      <c r="I1" s="206"/>
      <c r="J1" s="206"/>
      <c r="K1" s="207"/>
    </row>
    <row r="2" spans="1:11" ht="18" thickBot="1">
      <c r="A2" s="208" t="s">
        <v>242</v>
      </c>
      <c r="B2" s="209"/>
      <c r="C2" s="209"/>
      <c r="D2" s="209"/>
      <c r="E2" s="209"/>
      <c r="F2" s="209"/>
      <c r="G2" s="209"/>
      <c r="H2" s="209"/>
      <c r="I2" s="206"/>
      <c r="J2" s="206"/>
      <c r="K2" s="207"/>
    </row>
    <row r="3" spans="1:11" ht="18" thickBot="1">
      <c r="A3" s="212"/>
      <c r="B3" s="213"/>
      <c r="C3" s="213"/>
      <c r="D3" s="213"/>
      <c r="E3" s="213"/>
      <c r="F3" s="213"/>
      <c r="G3" s="213"/>
      <c r="H3" s="213"/>
      <c r="I3" s="213"/>
      <c r="J3" s="213"/>
      <c r="K3" s="214"/>
    </row>
    <row r="4" spans="1:11" ht="18" thickBot="1">
      <c r="A4" s="208" t="s">
        <v>16</v>
      </c>
      <c r="B4" s="209"/>
      <c r="C4" s="209"/>
      <c r="D4" s="209"/>
      <c r="E4" s="209"/>
      <c r="F4" s="209"/>
      <c r="G4" s="210"/>
      <c r="H4" s="210"/>
      <c r="I4" s="206"/>
      <c r="J4" s="206"/>
      <c r="K4" s="207"/>
    </row>
    <row r="5" spans="1:11" ht="18" customHeight="1" thickBot="1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4"/>
    </row>
    <row r="6" spans="1:11" ht="18" thickBot="1">
      <c r="A6" s="208" t="s">
        <v>20</v>
      </c>
      <c r="B6" s="211"/>
      <c r="C6" s="211"/>
      <c r="D6" s="211"/>
      <c r="E6" s="211"/>
      <c r="F6" s="211"/>
      <c r="G6" s="211"/>
      <c r="H6" s="211"/>
      <c r="I6" s="206"/>
      <c r="J6" s="206"/>
      <c r="K6" s="207"/>
    </row>
    <row r="7" spans="1:11" ht="15" thickBot="1">
      <c r="A7" s="187">
        <v>1</v>
      </c>
      <c r="B7" s="188"/>
      <c r="C7" s="188"/>
      <c r="D7" s="188"/>
      <c r="E7" s="188"/>
      <c r="F7" s="47">
        <v>2</v>
      </c>
      <c r="G7" s="47">
        <v>3</v>
      </c>
      <c r="H7" s="47">
        <v>4</v>
      </c>
      <c r="I7" s="133">
        <v>5</v>
      </c>
      <c r="J7" s="47" t="s">
        <v>157</v>
      </c>
      <c r="K7" s="47" t="s">
        <v>158</v>
      </c>
    </row>
    <row r="8" spans="1:11" ht="29.4" thickBot="1">
      <c r="A8" s="178"/>
      <c r="B8" s="179"/>
      <c r="C8" s="179"/>
      <c r="D8" s="179"/>
      <c r="E8" s="179"/>
      <c r="F8" s="46" t="s">
        <v>193</v>
      </c>
      <c r="G8" s="46" t="s">
        <v>192</v>
      </c>
      <c r="H8" s="46" t="s">
        <v>154</v>
      </c>
      <c r="I8" s="46" t="s">
        <v>191</v>
      </c>
      <c r="J8" s="132" t="s">
        <v>156</v>
      </c>
      <c r="K8" s="132" t="s">
        <v>156</v>
      </c>
    </row>
    <row r="9" spans="1:11" ht="15" thickBot="1">
      <c r="A9" s="201" t="s">
        <v>0</v>
      </c>
      <c r="B9" s="199"/>
      <c r="C9" s="199"/>
      <c r="D9" s="199"/>
      <c r="E9" s="202"/>
      <c r="F9" s="27">
        <f>SUM(F10+0)</f>
        <v>895333.31000000017</v>
      </c>
      <c r="G9" s="27">
        <f>SUM(G10+0)</f>
        <v>891277.27999999991</v>
      </c>
      <c r="H9" s="27">
        <f t="shared" ref="H9:I9" si="0">SUM(H10+0)</f>
        <v>201783.94000000006</v>
      </c>
      <c r="I9" s="27">
        <f t="shared" si="0"/>
        <v>1093061.22</v>
      </c>
      <c r="J9" s="135">
        <f>I9/F9*100</f>
        <v>122.08427942885311</v>
      </c>
      <c r="K9" s="135">
        <f>I9/G9*100</f>
        <v>122.6398613010757</v>
      </c>
    </row>
    <row r="10" spans="1:11" ht="15" thickBot="1">
      <c r="A10" s="180" t="s">
        <v>148</v>
      </c>
      <c r="B10" s="181"/>
      <c r="C10" s="181"/>
      <c r="D10" s="181"/>
      <c r="E10" s="197"/>
      <c r="F10" s="28">
        <f>SUM(' P I R PREMA EKONOMSKOJ KL.'!D10+0)</f>
        <v>895333.31000000017</v>
      </c>
      <c r="G10" s="28">
        <f>SUM(' P I R PREMA EKONOMSKOJ KL.'!E10+0)</f>
        <v>891277.27999999991</v>
      </c>
      <c r="H10" s="28">
        <f>SUM(' P I R PREMA EKONOMSKOJ KL.'!F10+0)</f>
        <v>201783.94000000006</v>
      </c>
      <c r="I10" s="28">
        <f>SUM(' P I R PREMA EKONOMSKOJ KL.'!G10+0)</f>
        <v>1093061.22</v>
      </c>
      <c r="J10" s="136">
        <f t="shared" ref="J10:J13" si="1">I10/F10*100</f>
        <v>122.08427942885311</v>
      </c>
      <c r="K10" s="136">
        <f t="shared" ref="K10:K13" si="2">I10/G10*100</f>
        <v>122.6398613010757</v>
      </c>
    </row>
    <row r="11" spans="1:11" ht="15" thickBot="1">
      <c r="A11" s="184" t="s">
        <v>1</v>
      </c>
      <c r="B11" s="185"/>
      <c r="C11" s="185"/>
      <c r="D11" s="185"/>
      <c r="E11" s="186"/>
      <c r="F11" s="27">
        <f>SUM(F12:F13)</f>
        <v>958899.52</v>
      </c>
      <c r="G11" s="27">
        <f>SUM(G12:G13)</f>
        <v>891277.27999999991</v>
      </c>
      <c r="H11" s="27">
        <f>SUM(H12:H13)</f>
        <v>142147.58999999997</v>
      </c>
      <c r="I11" s="27">
        <f>SUM(I12:I13)</f>
        <v>1033424.8699999999</v>
      </c>
      <c r="J11" s="135">
        <f t="shared" si="1"/>
        <v>107.77196655599535</v>
      </c>
      <c r="K11" s="135">
        <f t="shared" si="2"/>
        <v>115.94875053922613</v>
      </c>
    </row>
    <row r="12" spans="1:11" ht="15" thickBot="1">
      <c r="A12" s="200" t="s">
        <v>149</v>
      </c>
      <c r="B12" s="181"/>
      <c r="C12" s="181"/>
      <c r="D12" s="181"/>
      <c r="E12" s="181"/>
      <c r="F12" s="28">
        <f>SUM(' P I R PREMA EKONOMSKOJ KL.'!D22+0)</f>
        <v>938440.42</v>
      </c>
      <c r="G12" s="28">
        <f>SUM(' P I R PREMA EKONOMSKOJ KL.'!E22+0)</f>
        <v>882877.27999999991</v>
      </c>
      <c r="H12" s="28">
        <f>SUM(' P I R PREMA EKONOMSKOJ KL.'!F22+0)</f>
        <v>135667.70999999996</v>
      </c>
      <c r="I12" s="29">
        <f>SUM(' P I R PREMA EKONOMSKOJ KL.'!G22+0)</f>
        <v>1018544.9899999999</v>
      </c>
      <c r="J12" s="136">
        <f t="shared" si="1"/>
        <v>108.53592495515056</v>
      </c>
      <c r="K12" s="136">
        <f t="shared" si="2"/>
        <v>115.3665422220402</v>
      </c>
    </row>
    <row r="13" spans="1:11" ht="15" thickBot="1">
      <c r="A13" s="196" t="s">
        <v>150</v>
      </c>
      <c r="B13" s="197"/>
      <c r="C13" s="197"/>
      <c r="D13" s="197"/>
      <c r="E13" s="197"/>
      <c r="F13" s="28">
        <f>SUM(' P I R PREMA EKONOMSKOJ KL.'!D27+0)</f>
        <v>20459.099999999999</v>
      </c>
      <c r="G13" s="28">
        <f>SUM(' P I R PREMA EKONOMSKOJ KL.'!E27+0)</f>
        <v>8400</v>
      </c>
      <c r="H13" s="28">
        <f>SUM(' P I R PREMA EKONOMSKOJ KL.'!F27+0)</f>
        <v>6479.88</v>
      </c>
      <c r="I13" s="29">
        <f>SUM(' P I R PREMA EKONOMSKOJ KL.'!G27+0)</f>
        <v>14879.880000000001</v>
      </c>
      <c r="J13" s="136">
        <f t="shared" si="1"/>
        <v>72.729885478833395</v>
      </c>
      <c r="K13" s="136">
        <f t="shared" si="2"/>
        <v>177.14142857142858</v>
      </c>
    </row>
    <row r="14" spans="1:11" ht="15" thickBot="1">
      <c r="A14" s="198" t="s">
        <v>2</v>
      </c>
      <c r="B14" s="199"/>
      <c r="C14" s="199"/>
      <c r="D14" s="199"/>
      <c r="E14" s="199"/>
      <c r="F14" s="27">
        <f>SUM(F9-F11)</f>
        <v>-63566.209999999846</v>
      </c>
      <c r="G14" s="27">
        <f>SUM(G9-G11)</f>
        <v>0</v>
      </c>
      <c r="H14" s="27"/>
      <c r="I14" s="27">
        <f>I9-I11</f>
        <v>59636.350000000093</v>
      </c>
      <c r="J14" s="27"/>
      <c r="K14" s="27"/>
    </row>
    <row r="15" spans="1:11" ht="17.399999999999999">
      <c r="A15" s="215"/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8" thickBot="1">
      <c r="A16" s="189" t="s">
        <v>21</v>
      </c>
      <c r="B16" s="190"/>
      <c r="C16" s="190"/>
      <c r="D16" s="190"/>
      <c r="E16" s="190"/>
      <c r="F16" s="190"/>
      <c r="G16" s="190"/>
      <c r="H16" s="190"/>
      <c r="I16" s="191"/>
      <c r="J16" s="191"/>
      <c r="K16" s="192"/>
    </row>
    <row r="17" spans="1:11" ht="15" thickBot="1">
      <c r="A17" s="187">
        <v>1</v>
      </c>
      <c r="B17" s="188"/>
      <c r="C17" s="188"/>
      <c r="D17" s="188"/>
      <c r="E17" s="188"/>
      <c r="F17" s="47">
        <v>2</v>
      </c>
      <c r="G17" s="47">
        <v>3</v>
      </c>
      <c r="H17" s="47">
        <v>4</v>
      </c>
      <c r="I17" s="133">
        <v>5</v>
      </c>
      <c r="J17" s="47" t="s">
        <v>157</v>
      </c>
      <c r="K17" s="47" t="s">
        <v>158</v>
      </c>
    </row>
    <row r="18" spans="1:11" ht="29.4" thickBot="1">
      <c r="A18" s="178"/>
      <c r="B18" s="179"/>
      <c r="C18" s="179"/>
      <c r="D18" s="179"/>
      <c r="E18" s="179"/>
      <c r="F18" s="46" t="s">
        <v>193</v>
      </c>
      <c r="G18" s="46" t="s">
        <v>192</v>
      </c>
      <c r="H18" s="46" t="s">
        <v>154</v>
      </c>
      <c r="I18" s="46" t="s">
        <v>191</v>
      </c>
      <c r="J18" s="134" t="s">
        <v>156</v>
      </c>
      <c r="K18" s="134" t="s">
        <v>156</v>
      </c>
    </row>
    <row r="19" spans="1:11" ht="15.75" customHeight="1" thickBot="1">
      <c r="A19" s="180" t="s">
        <v>151</v>
      </c>
      <c r="B19" s="180"/>
      <c r="C19" s="180"/>
      <c r="D19" s="180"/>
      <c r="E19" s="180"/>
      <c r="F19" s="28">
        <v>0</v>
      </c>
      <c r="G19" s="28">
        <v>0</v>
      </c>
      <c r="H19" s="28">
        <v>0</v>
      </c>
      <c r="I19" s="28">
        <v>0</v>
      </c>
      <c r="J19" s="30" t="e">
        <f>I20/F20*100</f>
        <v>#DIV/0!</v>
      </c>
      <c r="K19" s="30" t="e">
        <f>I20/G20*100</f>
        <v>#DIV/0!</v>
      </c>
    </row>
    <row r="20" spans="1:11" ht="15" thickBot="1">
      <c r="A20" s="180" t="s">
        <v>152</v>
      </c>
      <c r="B20" s="181"/>
      <c r="C20" s="181"/>
      <c r="D20" s="181"/>
      <c r="E20" s="181"/>
      <c r="F20" s="28">
        <v>0</v>
      </c>
      <c r="G20" s="28">
        <v>0</v>
      </c>
      <c r="H20" s="28">
        <v>0</v>
      </c>
      <c r="I20" s="28">
        <v>0</v>
      </c>
      <c r="J20" s="30" t="e">
        <f>I21/F21*100</f>
        <v>#DIV/0!</v>
      </c>
      <c r="K20" s="30" t="e">
        <f>I21/G21*100</f>
        <v>#DIV/0!</v>
      </c>
    </row>
    <row r="21" spans="1:11" ht="15" thickBot="1">
      <c r="A21" s="182" t="s">
        <v>3</v>
      </c>
      <c r="B21" s="183"/>
      <c r="C21" s="183"/>
      <c r="D21" s="183"/>
      <c r="E21" s="183"/>
      <c r="F21" s="30">
        <v>0</v>
      </c>
      <c r="G21" s="30">
        <v>0</v>
      </c>
      <c r="H21" s="30">
        <v>0</v>
      </c>
      <c r="I21" s="30">
        <v>0</v>
      </c>
      <c r="J21" s="30" t="e">
        <f>I22/F22*100</f>
        <v>#DIV/0!</v>
      </c>
      <c r="K21" s="30" t="e">
        <f>I22/G22*100</f>
        <v>#DIV/0!</v>
      </c>
    </row>
    <row r="22" spans="1:11" ht="15" thickBot="1">
      <c r="A22" s="182" t="s">
        <v>4</v>
      </c>
      <c r="B22" s="183"/>
      <c r="C22" s="183"/>
      <c r="D22" s="183"/>
      <c r="E22" s="183"/>
      <c r="F22" s="30">
        <v>0</v>
      </c>
      <c r="G22" s="30">
        <v>0</v>
      </c>
      <c r="H22" s="30">
        <v>0</v>
      </c>
      <c r="I22" s="30">
        <v>0</v>
      </c>
      <c r="J22" s="30" t="e">
        <f>I23/F23*100</f>
        <v>#DIV/0!</v>
      </c>
      <c r="K22" s="30" t="e">
        <f>I23/G23*100</f>
        <v>#DIV/0!</v>
      </c>
    </row>
    <row r="23" spans="1:11" ht="17.399999999999999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5"/>
    </row>
    <row r="24" spans="1:11" ht="16.8" customHeight="1" thickBot="1">
      <c r="A24" s="189" t="s">
        <v>153</v>
      </c>
      <c r="B24" s="190"/>
      <c r="C24" s="190"/>
      <c r="D24" s="190"/>
      <c r="E24" s="190"/>
      <c r="F24" s="190"/>
      <c r="G24" s="190"/>
      <c r="H24" s="190"/>
      <c r="I24" s="191"/>
      <c r="J24" s="191"/>
      <c r="K24" s="192"/>
    </row>
    <row r="25" spans="1:11" ht="15" thickBot="1">
      <c r="A25" s="187">
        <v>1</v>
      </c>
      <c r="B25" s="188"/>
      <c r="C25" s="188"/>
      <c r="D25" s="188"/>
      <c r="E25" s="188"/>
      <c r="F25" s="47">
        <v>2</v>
      </c>
      <c r="G25" s="47">
        <v>3</v>
      </c>
      <c r="H25" s="47">
        <v>4</v>
      </c>
      <c r="I25" s="133">
        <v>5</v>
      </c>
      <c r="J25" s="47" t="s">
        <v>157</v>
      </c>
      <c r="K25" s="47" t="s">
        <v>158</v>
      </c>
    </row>
    <row r="26" spans="1:11" ht="29.4" thickBot="1">
      <c r="A26" s="178"/>
      <c r="B26" s="179"/>
      <c r="C26" s="179"/>
      <c r="D26" s="179"/>
      <c r="E26" s="179"/>
      <c r="F26" s="46" t="s">
        <v>193</v>
      </c>
      <c r="G26" s="46" t="s">
        <v>192</v>
      </c>
      <c r="H26" s="46" t="s">
        <v>154</v>
      </c>
      <c r="I26" s="46" t="s">
        <v>191</v>
      </c>
      <c r="J26" s="134" t="s">
        <v>156</v>
      </c>
      <c r="K26" s="134" t="s">
        <v>156</v>
      </c>
    </row>
    <row r="27" spans="1:11" ht="15" thickBot="1">
      <c r="A27" s="305" t="s">
        <v>239</v>
      </c>
      <c r="B27" s="306"/>
      <c r="C27" s="306"/>
      <c r="D27" s="306"/>
      <c r="E27" s="307"/>
      <c r="F27" s="301">
        <v>1914.22</v>
      </c>
      <c r="G27" s="31"/>
      <c r="H27" s="31"/>
      <c r="I27" s="31"/>
      <c r="J27" s="30">
        <f>I28/F28*100</f>
        <v>-96.730616481317142</v>
      </c>
      <c r="K27" s="30" t="e">
        <f>I28/G28*100</f>
        <v>#DIV/0!</v>
      </c>
    </row>
    <row r="28" spans="1:11" ht="15" thickBot="1">
      <c r="A28" s="302" t="s">
        <v>240</v>
      </c>
      <c r="B28" s="303"/>
      <c r="C28" s="303"/>
      <c r="D28" s="303"/>
      <c r="E28" s="304"/>
      <c r="F28" s="308">
        <v>-61651.99</v>
      </c>
      <c r="G28" s="31"/>
      <c r="H28" s="31"/>
      <c r="I28" s="31">
        <v>59636.35</v>
      </c>
      <c r="J28" s="30" t="e">
        <f>#REF!/#REF!*100</f>
        <v>#REF!</v>
      </c>
      <c r="K28" s="30" t="e">
        <f>#REF!/#REF!*100</f>
        <v>#REF!</v>
      </c>
    </row>
    <row r="29" spans="1:11" ht="25.5" customHeight="1">
      <c r="A29" s="24"/>
      <c r="B29" s="24"/>
      <c r="C29" s="24"/>
      <c r="D29" s="24"/>
      <c r="E29" s="24"/>
      <c r="F29" s="24"/>
      <c r="G29" s="24"/>
      <c r="H29" s="24"/>
    </row>
    <row r="30" spans="1:11" ht="15" customHeight="1">
      <c r="A30" s="23"/>
      <c r="B30" s="23"/>
      <c r="C30" s="23"/>
      <c r="D30" s="23"/>
      <c r="E30" s="23"/>
      <c r="F30" s="23"/>
      <c r="G30" s="23"/>
      <c r="H30" s="23"/>
    </row>
    <row r="31" spans="1:11" ht="11.25" customHeight="1"/>
    <row r="32" spans="1:11" ht="29.25" customHeight="1"/>
    <row r="35" ht="27" customHeight="1"/>
    <row r="37" ht="21.6" customHeight="1"/>
  </sheetData>
  <mergeCells count="28">
    <mergeCell ref="A1:K1"/>
    <mergeCell ref="A2:K2"/>
    <mergeCell ref="A4:K4"/>
    <mergeCell ref="A6:K6"/>
    <mergeCell ref="A16:K16"/>
    <mergeCell ref="A3:K3"/>
    <mergeCell ref="A5:K5"/>
    <mergeCell ref="A15:K15"/>
    <mergeCell ref="A8:E8"/>
    <mergeCell ref="A18:E18"/>
    <mergeCell ref="A11:E11"/>
    <mergeCell ref="A7:E7"/>
    <mergeCell ref="A17:E17"/>
    <mergeCell ref="A25:E25"/>
    <mergeCell ref="A24:K24"/>
    <mergeCell ref="A23:K23"/>
    <mergeCell ref="A22:E22"/>
    <mergeCell ref="A13:E13"/>
    <mergeCell ref="A14:E14"/>
    <mergeCell ref="A12:E12"/>
    <mergeCell ref="A9:E9"/>
    <mergeCell ref="A10:E10"/>
    <mergeCell ref="A26:E26"/>
    <mergeCell ref="A28:E28"/>
    <mergeCell ref="A19:E19"/>
    <mergeCell ref="A20:E20"/>
    <mergeCell ref="A21:E21"/>
    <mergeCell ref="A27:E27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ignoredErrors>
    <ignoredError sqref="J19:K22 J27:K2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37E2-5885-4ADC-BA78-2A8DC1C4EE6F}">
  <sheetPr>
    <pageSetUpPr fitToPage="1"/>
  </sheetPr>
  <dimension ref="A1:L34"/>
  <sheetViews>
    <sheetView topLeftCell="A7" workbookViewId="0">
      <selection activeCell="C30" sqref="C30"/>
    </sheetView>
  </sheetViews>
  <sheetFormatPr defaultRowHeight="14.4"/>
  <cols>
    <col min="1" max="1" width="7.21875" bestFit="1" customWidth="1"/>
    <col min="2" max="2" width="8.109375" bestFit="1" customWidth="1"/>
    <col min="3" max="3" width="82.44140625" bestFit="1" customWidth="1"/>
    <col min="4" max="4" width="16.21875" bestFit="1" customWidth="1"/>
    <col min="5" max="5" width="13.77734375" customWidth="1"/>
    <col min="6" max="6" width="12.77734375" bestFit="1" customWidth="1"/>
    <col min="7" max="7" width="13.33203125" bestFit="1" customWidth="1"/>
    <col min="8" max="9" width="9.44140625" bestFit="1" customWidth="1"/>
  </cols>
  <sheetData>
    <row r="1" spans="1:12" ht="14.4" customHeight="1" thickBot="1">
      <c r="A1" s="218" t="s">
        <v>141</v>
      </c>
      <c r="B1" s="219"/>
      <c r="C1" s="219"/>
      <c r="D1" s="219"/>
      <c r="E1" s="219"/>
      <c r="F1" s="219"/>
      <c r="G1" s="220"/>
      <c r="H1" s="220"/>
      <c r="I1" s="220"/>
    </row>
    <row r="2" spans="1:12" ht="17.399999999999999" customHeight="1" thickBot="1">
      <c r="A2" s="218" t="s">
        <v>241</v>
      </c>
      <c r="B2" s="219"/>
      <c r="C2" s="219"/>
      <c r="D2" s="219"/>
      <c r="E2" s="219"/>
      <c r="F2" s="219"/>
      <c r="G2" s="220"/>
      <c r="H2" s="220"/>
      <c r="I2" s="220"/>
    </row>
    <row r="3" spans="1:12" ht="16.2" thickBot="1">
      <c r="A3" s="218" t="s">
        <v>16</v>
      </c>
      <c r="B3" s="218"/>
      <c r="C3" s="218"/>
      <c r="D3" s="218"/>
      <c r="E3" s="221"/>
      <c r="F3" s="221"/>
      <c r="G3" s="220"/>
      <c r="H3" s="220"/>
      <c r="I3" s="220"/>
    </row>
    <row r="4" spans="1:12" ht="16.2" thickBot="1">
      <c r="A4" s="225"/>
      <c r="B4" s="226"/>
      <c r="C4" s="226"/>
      <c r="D4" s="226"/>
      <c r="E4" s="226"/>
      <c r="F4" s="226"/>
      <c r="G4" s="226"/>
      <c r="H4" s="226"/>
      <c r="I4" s="226"/>
    </row>
    <row r="5" spans="1:12" ht="16.2" thickBot="1">
      <c r="A5" s="218" t="s">
        <v>172</v>
      </c>
      <c r="B5" s="222"/>
      <c r="C5" s="222"/>
      <c r="D5" s="222"/>
      <c r="E5" s="222"/>
      <c r="F5" s="222"/>
      <c r="G5" s="220"/>
      <c r="H5" s="220"/>
      <c r="I5" s="220"/>
    </row>
    <row r="6" spans="1:12" ht="16.2" thickBot="1">
      <c r="A6" s="225"/>
      <c r="B6" s="227"/>
      <c r="C6" s="227"/>
      <c r="D6" s="227"/>
      <c r="E6" s="227"/>
      <c r="F6" s="227"/>
      <c r="G6" s="226"/>
      <c r="H6" s="226"/>
      <c r="I6" s="226"/>
    </row>
    <row r="7" spans="1:12" ht="16.2" thickBot="1">
      <c r="A7" s="218" t="s">
        <v>173</v>
      </c>
      <c r="B7" s="218"/>
      <c r="C7" s="218"/>
      <c r="D7" s="218"/>
      <c r="E7" s="218"/>
      <c r="F7" s="218"/>
      <c r="G7" s="220"/>
      <c r="H7" s="220"/>
      <c r="I7" s="220"/>
    </row>
    <row r="8" spans="1:12" ht="15" thickBot="1">
      <c r="A8" s="216">
        <v>1</v>
      </c>
      <c r="B8" s="217"/>
      <c r="C8" s="217"/>
      <c r="D8" s="94">
        <v>2</v>
      </c>
      <c r="E8" s="94">
        <v>3</v>
      </c>
      <c r="F8" s="94">
        <v>4</v>
      </c>
      <c r="G8" s="94">
        <v>5</v>
      </c>
      <c r="H8" s="94" t="s">
        <v>157</v>
      </c>
      <c r="I8" s="94" t="s">
        <v>158</v>
      </c>
      <c r="J8" s="95"/>
      <c r="K8" s="95"/>
      <c r="L8" s="95"/>
    </row>
    <row r="9" spans="1:12" ht="27" thickBot="1">
      <c r="A9" s="96" t="s">
        <v>5</v>
      </c>
      <c r="B9" s="96" t="s">
        <v>6</v>
      </c>
      <c r="C9" s="96" t="s">
        <v>164</v>
      </c>
      <c r="D9" s="97" t="s">
        <v>193</v>
      </c>
      <c r="E9" s="97" t="s">
        <v>192</v>
      </c>
      <c r="F9" s="97" t="s">
        <v>154</v>
      </c>
      <c r="G9" s="97" t="s">
        <v>191</v>
      </c>
      <c r="H9" s="97" t="s">
        <v>156</v>
      </c>
      <c r="I9" s="97" t="s">
        <v>156</v>
      </c>
      <c r="J9" s="95"/>
    </row>
    <row r="10" spans="1:12" ht="15" customHeight="1" thickBot="1">
      <c r="A10" s="160">
        <v>6</v>
      </c>
      <c r="B10" s="98"/>
      <c r="C10" s="160" t="s">
        <v>166</v>
      </c>
      <c r="D10" s="99">
        <f>SUM(D11:D15)</f>
        <v>895333.31000000017</v>
      </c>
      <c r="E10" s="99">
        <f>SUM(E11:E15)</f>
        <v>891277.27999999991</v>
      </c>
      <c r="F10" s="99">
        <f>G10-E10</f>
        <v>201783.94000000006</v>
      </c>
      <c r="G10" s="99">
        <f>SUM(G11:G15)</f>
        <v>1093061.22</v>
      </c>
      <c r="H10" s="100">
        <f>G10/D10*100</f>
        <v>122.08427942885311</v>
      </c>
      <c r="I10" s="101">
        <f>G10/E10*100</f>
        <v>122.6398613010757</v>
      </c>
      <c r="J10" s="95"/>
      <c r="K10" s="95"/>
      <c r="L10" s="95"/>
    </row>
    <row r="11" spans="1:12" ht="15" customHeight="1" thickBot="1">
      <c r="A11" s="107"/>
      <c r="B11" s="313">
        <v>63</v>
      </c>
      <c r="C11" s="107" t="s">
        <v>243</v>
      </c>
      <c r="D11" s="102">
        <f>'P I R PREMA IZVORIMA FINAN.'!D18+'P I R PREMA IZVORIMA FINAN.'!D16+'P I R PREMA IZVORIMA FINAN.'!D17+'P I R PREMA IZVORIMA FINAN.'!D20+'P I R PREMA IZVORIMA FINAN.'!D21</f>
        <v>777755.81000000017</v>
      </c>
      <c r="E11" s="102">
        <f>'P I R PREMA IZVORIMA FINAN.'!E18+'P I R PREMA IZVORIMA FINAN.'!E16+'P I R PREMA IZVORIMA FINAN.'!E20</f>
        <v>769783.83</v>
      </c>
      <c r="F11" s="102">
        <f>'P I R PREMA IZVORIMA FINAN.'!F18+'P I R PREMA IZVORIMA FINAN.'!F16+'P I R PREMA IZVORIMA FINAN.'!F20</f>
        <v>165051.31000000006</v>
      </c>
      <c r="G11" s="102">
        <f>'P I R PREMA IZVORIMA FINAN.'!G18+'P I R PREMA IZVORIMA FINAN.'!G19</f>
        <v>928785.31</v>
      </c>
      <c r="H11" s="109">
        <f t="shared" ref="H11:H15" si="0">G11/D11*100</f>
        <v>119.41862703667876</v>
      </c>
      <c r="I11" s="110">
        <f t="shared" ref="I11:I15" si="1">G11/E11*100</f>
        <v>120.65534164312079</v>
      </c>
      <c r="J11" s="95"/>
      <c r="K11" s="95"/>
      <c r="L11" s="95"/>
    </row>
    <row r="12" spans="1:12" ht="15" customHeight="1" thickBot="1">
      <c r="A12" s="107"/>
      <c r="B12" s="313">
        <v>64</v>
      </c>
      <c r="C12" s="107" t="s">
        <v>244</v>
      </c>
      <c r="D12" s="102">
        <f>'P I R PREMA IZVORIMA FINAN.'!D13+0</f>
        <v>0.05</v>
      </c>
      <c r="E12" s="102">
        <v>10</v>
      </c>
      <c r="F12" s="102">
        <v>10</v>
      </c>
      <c r="G12" s="102">
        <v>0.1</v>
      </c>
      <c r="H12" s="109">
        <f t="shared" si="0"/>
        <v>200</v>
      </c>
      <c r="I12" s="110">
        <f t="shared" si="1"/>
        <v>1</v>
      </c>
      <c r="J12" s="95"/>
      <c r="K12" s="95"/>
      <c r="L12" s="95"/>
    </row>
    <row r="13" spans="1:12" ht="15" customHeight="1" thickBot="1">
      <c r="A13" s="317"/>
      <c r="B13" s="318">
        <v>65</v>
      </c>
      <c r="C13" s="319" t="s">
        <v>245</v>
      </c>
      <c r="D13" s="102">
        <f>'P I R PREMA IZVORIMA FINAN.'!D15+0</f>
        <v>2489.46</v>
      </c>
      <c r="E13" s="102">
        <v>3000</v>
      </c>
      <c r="F13" s="102">
        <v>3000</v>
      </c>
      <c r="G13" s="102">
        <v>3000</v>
      </c>
      <c r="H13" s="109">
        <f t="shared" si="0"/>
        <v>120.5080619893471</v>
      </c>
      <c r="I13" s="110">
        <f t="shared" si="1"/>
        <v>100</v>
      </c>
      <c r="J13" s="95"/>
      <c r="K13" s="95"/>
      <c r="L13" s="95"/>
    </row>
    <row r="14" spans="1:12" ht="15" customHeight="1" thickBot="1">
      <c r="A14" s="317"/>
      <c r="B14" s="318">
        <v>66</v>
      </c>
      <c r="C14" s="319" t="s">
        <v>246</v>
      </c>
      <c r="D14" s="102">
        <f>'P I R PREMA IZVORIMA FINAN.'!D22+0</f>
        <v>9274.9500000000007</v>
      </c>
      <c r="E14" s="102">
        <v>5500</v>
      </c>
      <c r="F14" s="102">
        <v>5500</v>
      </c>
      <c r="G14" s="102">
        <v>6500</v>
      </c>
      <c r="H14" s="109">
        <f t="shared" si="0"/>
        <v>70.081240330136538</v>
      </c>
      <c r="I14" s="110">
        <f t="shared" si="1"/>
        <v>118.18181818181819</v>
      </c>
      <c r="J14" s="95"/>
      <c r="K14" s="95"/>
      <c r="L14" s="95"/>
    </row>
    <row r="15" spans="1:12" ht="15" customHeight="1" thickBot="1">
      <c r="A15" s="317"/>
      <c r="B15" s="318">
        <v>67</v>
      </c>
      <c r="C15" s="107" t="s">
        <v>247</v>
      </c>
      <c r="D15" s="102">
        <f>'P I R PREMA IZVORIMA FINAN.'!D11+'P I R PREMA IZVORIMA FINAN.'!D14</f>
        <v>105813.04000000001</v>
      </c>
      <c r="E15" s="102">
        <f>'P I R PREMA IZVORIMA FINAN.'!E11+'P I R PREMA IZVORIMA FINAN.'!E12+'P I R PREMA IZVORIMA FINAN.'!E14</f>
        <v>112983.45</v>
      </c>
      <c r="F15" s="102">
        <f>'P I R PREMA IZVORIMA FINAN.'!F11+'P I R PREMA IZVORIMA FINAN.'!F12+'P I R PREMA IZVORIMA FINAN.'!F14</f>
        <v>28292.529999999992</v>
      </c>
      <c r="G15" s="102">
        <f>'P I R PREMA IZVORIMA FINAN.'!G11+'P I R PREMA IZVORIMA FINAN.'!G12+'P I R PREMA IZVORIMA FINAN.'!G14+'P I R PREMA IZVORIMA FINAN.'!G16+'P I R PREMA IZVORIMA FINAN.'!G20</f>
        <v>154775.81</v>
      </c>
      <c r="H15" s="109">
        <f t="shared" si="0"/>
        <v>146.27290738457185</v>
      </c>
      <c r="I15" s="110">
        <f t="shared" si="1"/>
        <v>136.98980691419848</v>
      </c>
      <c r="J15" s="95"/>
      <c r="K15" s="95"/>
      <c r="L15" s="95"/>
    </row>
    <row r="16" spans="1:12">
      <c r="A16" s="103"/>
      <c r="B16" s="103"/>
      <c r="C16" s="103"/>
      <c r="D16" s="104"/>
      <c r="E16" s="104"/>
      <c r="F16" s="104"/>
      <c r="G16" s="95"/>
      <c r="H16" s="95"/>
      <c r="I16" s="95"/>
      <c r="J16" s="95"/>
      <c r="K16" s="95"/>
      <c r="L16" s="95"/>
    </row>
    <row r="17" spans="1:12" ht="15" thickBot="1">
      <c r="A17" s="103"/>
      <c r="B17" s="103"/>
      <c r="C17" s="103"/>
      <c r="D17" s="104"/>
      <c r="E17" s="104"/>
      <c r="F17" s="104"/>
      <c r="G17" s="95"/>
      <c r="H17" s="95"/>
      <c r="I17" s="95"/>
      <c r="J17" s="95"/>
      <c r="K17" s="95"/>
      <c r="L17" s="95"/>
    </row>
    <row r="18" spans="1:12" ht="16.2" customHeight="1" thickBot="1">
      <c r="A18" s="223" t="s">
        <v>174</v>
      </c>
      <c r="B18" s="223"/>
      <c r="C18" s="223"/>
      <c r="D18" s="223"/>
      <c r="E18" s="223"/>
      <c r="F18" s="223"/>
      <c r="G18" s="224"/>
      <c r="H18" s="224"/>
      <c r="I18" s="224"/>
      <c r="J18" s="95"/>
      <c r="K18" s="95"/>
      <c r="L18" s="95"/>
    </row>
    <row r="19" spans="1:12" ht="30" customHeight="1" thickBot="1">
      <c r="A19" s="216">
        <v>1</v>
      </c>
      <c r="B19" s="217"/>
      <c r="C19" s="217"/>
      <c r="D19" s="94">
        <v>2</v>
      </c>
      <c r="E19" s="94">
        <v>3</v>
      </c>
      <c r="F19" s="94">
        <v>4</v>
      </c>
      <c r="G19" s="94">
        <v>5</v>
      </c>
      <c r="H19" s="94" t="s">
        <v>157</v>
      </c>
      <c r="I19" s="94" t="s">
        <v>158</v>
      </c>
      <c r="J19" s="95"/>
      <c r="K19" s="95"/>
      <c r="L19" s="95"/>
    </row>
    <row r="20" spans="1:12" ht="27" thickBot="1">
      <c r="A20" s="96" t="s">
        <v>5</v>
      </c>
      <c r="B20" s="96" t="s">
        <v>6</v>
      </c>
      <c r="C20" s="96" t="s">
        <v>171</v>
      </c>
      <c r="D20" s="97" t="s">
        <v>193</v>
      </c>
      <c r="E20" s="97" t="s">
        <v>192</v>
      </c>
      <c r="F20" s="97" t="s">
        <v>154</v>
      </c>
      <c r="G20" s="97" t="s">
        <v>191</v>
      </c>
      <c r="H20" s="97" t="s">
        <v>156</v>
      </c>
      <c r="I20" s="97" t="s">
        <v>156</v>
      </c>
      <c r="J20" s="95"/>
      <c r="K20" s="95"/>
      <c r="L20" s="95"/>
    </row>
    <row r="21" spans="1:12" ht="30" customHeight="1" thickBot="1">
      <c r="A21" s="96"/>
      <c r="B21" s="96"/>
      <c r="C21" s="160" t="s">
        <v>167</v>
      </c>
      <c r="D21" s="105">
        <f>SUM(D22+D27)</f>
        <v>958899.52</v>
      </c>
      <c r="E21" s="105">
        <f t="shared" ref="E21:I21" si="2">SUM(E22+E27)</f>
        <v>891277.27999999991</v>
      </c>
      <c r="F21" s="105">
        <f>SUM(F22+F27)</f>
        <v>142147.58999999997</v>
      </c>
      <c r="G21" s="105">
        <f t="shared" si="2"/>
        <v>1033424.8699999999</v>
      </c>
      <c r="H21" s="300">
        <f>G21/D21*100</f>
        <v>107.77196655599535</v>
      </c>
      <c r="I21" s="300">
        <f>G21/E21*100</f>
        <v>115.94875053922613</v>
      </c>
      <c r="J21" s="95"/>
      <c r="K21" s="95"/>
      <c r="L21" s="95"/>
    </row>
    <row r="22" spans="1:12" ht="15" thickBot="1">
      <c r="A22" s="160">
        <v>3</v>
      </c>
      <c r="B22" s="160"/>
      <c r="C22" s="98" t="s">
        <v>248</v>
      </c>
      <c r="D22" s="106">
        <f>SUM(D23:D26)</f>
        <v>938440.42</v>
      </c>
      <c r="E22" s="106">
        <f t="shared" ref="E22:I22" si="3">SUM(E23:E26)</f>
        <v>882877.27999999991</v>
      </c>
      <c r="F22" s="106">
        <f>G22-E22</f>
        <v>135667.70999999996</v>
      </c>
      <c r="G22" s="106">
        <f t="shared" si="3"/>
        <v>1018544.9899999999</v>
      </c>
      <c r="H22" s="300">
        <f t="shared" ref="H22:H28" si="4">G22/D22*100</f>
        <v>108.53592495515056</v>
      </c>
      <c r="I22" s="300">
        <f t="shared" ref="I22:I28" si="5">G22/E22*100</f>
        <v>115.3665422220402</v>
      </c>
      <c r="J22" s="95"/>
      <c r="K22" s="95"/>
      <c r="L22" s="95"/>
    </row>
    <row r="23" spans="1:12" ht="15" thickBot="1">
      <c r="A23" s="313"/>
      <c r="B23" s="313">
        <v>31</v>
      </c>
      <c r="C23" s="107" t="s">
        <v>250</v>
      </c>
      <c r="D23" s="108">
        <f>'POSEBNI DIO'!C57+'POSEBNI DIO'!C64+'POSEBNI DIO'!C78+'POSEBNI DIO'!C83+'POSEBNI DIO'!C139+'POSEBNI DIO'!C148+'POSEBNI DIO'!C167+'POSEBNI DIO'!C192+'POSEBNI DIO'!C198</f>
        <v>817289.15</v>
      </c>
      <c r="E23" s="108">
        <f>'POSEBNI DIO'!D57+'POSEBNI DIO'!D64+'POSEBNI DIO'!D78+'POSEBNI DIO'!D83+'POSEBNI DIO'!D139+'POSEBNI DIO'!D148+'POSEBNI DIO'!D167+'POSEBNI DIO'!D192+'POSEBNI DIO'!D198</f>
        <v>756153.98</v>
      </c>
      <c r="F23" s="108">
        <f>G23-E23</f>
        <v>107921.75</v>
      </c>
      <c r="G23" s="108">
        <f>'POSEBNI DIO'!F57+'POSEBNI DIO'!F64+'POSEBNI DIO'!F78+'POSEBNI DIO'!F83+'POSEBNI DIO'!F139+'POSEBNI DIO'!F148+'POSEBNI DIO'!F167+'POSEBNI DIO'!F192+'POSEBNI DIO'!F198</f>
        <v>864075.73</v>
      </c>
      <c r="H23" s="108">
        <f t="shared" si="4"/>
        <v>105.72460554505096</v>
      </c>
      <c r="I23" s="108">
        <f t="shared" si="5"/>
        <v>114.27245678188456</v>
      </c>
      <c r="J23" s="95"/>
      <c r="K23" s="95"/>
      <c r="L23" s="95"/>
    </row>
    <row r="24" spans="1:12" ht="15" thickBot="1">
      <c r="A24" s="318"/>
      <c r="B24" s="318">
        <v>32</v>
      </c>
      <c r="C24" s="317" t="s">
        <v>251</v>
      </c>
      <c r="D24" s="108">
        <f>'POSEBNI DIO'!C54+'POSEBNI DIO'!C58+'POSEBNI DIO'!C61+'POSEBNI DIO'!C65+'POSEBNI DIO'!C72+'POSEBNI DIO'!C75+'POSEBNI DIO'!C84+'POSEBNI DIO'!C91+'POSEBNI DIO'!C97+'POSEBNI DIO'!C104+'POSEBNI DIO'!C111+'POSEBNI DIO'!C115+'POSEBNI DIO'!C122+'POSEBNI DIO'!C127+'POSEBNI DIO'!C132+'POSEBNI DIO'!C140+'POSEBNI DIO'!C143+'POSEBNI DIO'!C149+'POSEBNI DIO'!C157+'POSEBNI DIO'!C163+'POSEBNI DIO'!C168+'POSEBNI DIO'!C176+'POSEBNI DIO'!C179+'POSEBNI DIO'!C184+'POSEBNI DIO'!C193+'POSEBNI DIO'!C199+'POSEBNI DIO'!C206+'POSEBNI DIO'!C214</f>
        <v>120463.77000000002</v>
      </c>
      <c r="E24" s="108">
        <f>'POSEBNI DIO'!D54+'POSEBNI DIO'!D58+'POSEBNI DIO'!D61+'POSEBNI DIO'!D65+'POSEBNI DIO'!D72+'POSEBNI DIO'!D75+'POSEBNI DIO'!D84+'POSEBNI DIO'!D91+'POSEBNI DIO'!D97+'POSEBNI DIO'!D104+'POSEBNI DIO'!D111+'POSEBNI DIO'!D115+'POSEBNI DIO'!D122+'POSEBNI DIO'!D127+'POSEBNI DIO'!D132+'POSEBNI DIO'!D140+'POSEBNI DIO'!D143+'POSEBNI DIO'!D149+'POSEBNI DIO'!D157+'POSEBNI DIO'!D163+'POSEBNI DIO'!D168+'POSEBNI DIO'!D176+'POSEBNI DIO'!D179+'POSEBNI DIO'!D184+'POSEBNI DIO'!D193+'POSEBNI DIO'!D199+'POSEBNI DIO'!D206+'POSEBNI DIO'!D214</f>
        <v>125968.31999999999</v>
      </c>
      <c r="F24" s="108">
        <f t="shared" ref="F24:F26" si="6">G24-E24</f>
        <v>28044.339999999982</v>
      </c>
      <c r="G24" s="108">
        <f>'POSEBNI DIO'!F54+'POSEBNI DIO'!F58+'POSEBNI DIO'!F61+'POSEBNI DIO'!F65+'POSEBNI DIO'!F72+'POSEBNI DIO'!F75+'POSEBNI DIO'!F84+'POSEBNI DIO'!F91+'POSEBNI DIO'!F97+'POSEBNI DIO'!F104+'POSEBNI DIO'!F111+'POSEBNI DIO'!F115+'POSEBNI DIO'!F122+'POSEBNI DIO'!F127+'POSEBNI DIO'!F132+'POSEBNI DIO'!F140+'POSEBNI DIO'!F143+'POSEBNI DIO'!F149+'POSEBNI DIO'!F157+'POSEBNI DIO'!F163+'POSEBNI DIO'!F168+'POSEBNI DIO'!F176+'POSEBNI DIO'!F179+'POSEBNI DIO'!F184+'POSEBNI DIO'!F193+'POSEBNI DIO'!F199+'POSEBNI DIO'!F206+'POSEBNI DIO'!F214</f>
        <v>154012.65999999997</v>
      </c>
      <c r="H24" s="108">
        <f t="shared" si="4"/>
        <v>127.84977591187787</v>
      </c>
      <c r="I24" s="108">
        <f t="shared" si="5"/>
        <v>122.26301025527687</v>
      </c>
      <c r="J24" s="95"/>
      <c r="K24" s="95"/>
      <c r="L24" s="95"/>
    </row>
    <row r="25" spans="1:12" ht="15" thickBot="1">
      <c r="A25" s="318"/>
      <c r="B25" s="318">
        <v>34</v>
      </c>
      <c r="C25" s="317" t="s">
        <v>252</v>
      </c>
      <c r="D25" s="108">
        <f>'POSEBNI DIO'!C92+'POSEBNI DIO'!C116</f>
        <v>458</v>
      </c>
      <c r="E25" s="108">
        <f>'POSEBNI DIO'!D92+'POSEBNI DIO'!D116</f>
        <v>520.98</v>
      </c>
      <c r="F25" s="108">
        <f t="shared" si="6"/>
        <v>-320.88</v>
      </c>
      <c r="G25" s="108">
        <f>'POSEBNI DIO'!F92+'POSEBNI DIO'!F116</f>
        <v>200.1</v>
      </c>
      <c r="H25" s="108">
        <f t="shared" si="4"/>
        <v>43.689956331877724</v>
      </c>
      <c r="I25" s="108">
        <f t="shared" si="5"/>
        <v>38.408384199009554</v>
      </c>
      <c r="J25" s="95"/>
      <c r="K25" s="95"/>
      <c r="L25" s="95"/>
    </row>
    <row r="26" spans="1:12" ht="15" thickBot="1">
      <c r="A26" s="318"/>
      <c r="B26" s="318">
        <v>38</v>
      </c>
      <c r="C26" s="319" t="s">
        <v>253</v>
      </c>
      <c r="D26" s="108">
        <f>'POSEBNI DIO'!C160+0</f>
        <v>229.5</v>
      </c>
      <c r="E26" s="108">
        <f>'POSEBNI DIO'!D160+0</f>
        <v>234</v>
      </c>
      <c r="F26" s="108">
        <f t="shared" si="6"/>
        <v>22.5</v>
      </c>
      <c r="G26" s="108">
        <f>'POSEBNI DIO'!F160+0</f>
        <v>256.5</v>
      </c>
      <c r="H26" s="108">
        <f t="shared" si="4"/>
        <v>111.76470588235294</v>
      </c>
      <c r="I26" s="108">
        <f t="shared" si="5"/>
        <v>109.61538461538463</v>
      </c>
      <c r="J26" s="95"/>
      <c r="K26" s="95"/>
      <c r="L26" s="95"/>
    </row>
    <row r="27" spans="1:12" ht="15" thickBot="1">
      <c r="A27" s="312">
        <v>4</v>
      </c>
      <c r="B27" s="312"/>
      <c r="C27" s="111" t="s">
        <v>249</v>
      </c>
      <c r="D27" s="106">
        <f>SUM(D28+0)</f>
        <v>20459.099999999999</v>
      </c>
      <c r="E27" s="106">
        <f t="shared" ref="E27:I27" si="7">SUM(E28+0)</f>
        <v>8400</v>
      </c>
      <c r="F27" s="106">
        <f t="shared" si="7"/>
        <v>6479.88</v>
      </c>
      <c r="G27" s="106">
        <f t="shared" si="7"/>
        <v>14879.880000000001</v>
      </c>
      <c r="H27" s="300">
        <f t="shared" si="4"/>
        <v>72.729885478833395</v>
      </c>
      <c r="I27" s="300">
        <f t="shared" si="5"/>
        <v>177.14142857142858</v>
      </c>
      <c r="J27" s="95"/>
      <c r="K27" s="95"/>
      <c r="L27" s="95"/>
    </row>
    <row r="28" spans="1:12" ht="15" thickBot="1">
      <c r="A28" s="313"/>
      <c r="B28" s="313">
        <v>42</v>
      </c>
      <c r="C28" s="320" t="s">
        <v>254</v>
      </c>
      <c r="D28" s="108">
        <f>'POSEBNI DIO'!C68+'POSEBNI DIO'!C106+'POSEBNI DIO'!C119+'POSEBNI DIO'!C154+'POSEBNI DIO'!C171+'POSEBNI DIO'!C187+'POSEBNI DIO'!C209+'POSEBNI DIO'!C217</f>
        <v>20459.099999999999</v>
      </c>
      <c r="E28" s="108">
        <f>'POSEBNI DIO'!D68+'POSEBNI DIO'!D106+'POSEBNI DIO'!D119+'POSEBNI DIO'!D154+'POSEBNI DIO'!D171+'POSEBNI DIO'!D187+'POSEBNI DIO'!D209+'POSEBNI DIO'!D217</f>
        <v>8400</v>
      </c>
      <c r="F28" s="108">
        <f>'POSEBNI DIO'!E68+'POSEBNI DIO'!E106+'POSEBNI DIO'!E119+'POSEBNI DIO'!E154+'POSEBNI DIO'!E171+'POSEBNI DIO'!E187+'POSEBNI DIO'!E209+'POSEBNI DIO'!E217</f>
        <v>6479.88</v>
      </c>
      <c r="G28" s="108">
        <f>'POSEBNI DIO'!F68+'POSEBNI DIO'!F106+'POSEBNI DIO'!F119+'POSEBNI DIO'!F154+'POSEBNI DIO'!F171+'POSEBNI DIO'!F187+'POSEBNI DIO'!F209+'POSEBNI DIO'!F217</f>
        <v>14879.880000000001</v>
      </c>
      <c r="H28" s="108">
        <f t="shared" si="4"/>
        <v>72.729885478833395</v>
      </c>
      <c r="I28" s="108">
        <f t="shared" si="5"/>
        <v>177.14142857142858</v>
      </c>
    </row>
    <row r="29" spans="1:12" ht="30" customHeight="1">
      <c r="A29" s="12"/>
      <c r="B29" s="12"/>
      <c r="C29" s="12"/>
      <c r="D29" s="12"/>
      <c r="E29" s="12"/>
      <c r="F29" s="12"/>
      <c r="G29" s="12"/>
      <c r="H29" s="93"/>
      <c r="I29" s="93"/>
    </row>
    <row r="30" spans="1:12" ht="30" customHeight="1">
      <c r="A30" s="12"/>
      <c r="B30" s="12"/>
      <c r="C30" s="12"/>
      <c r="D30" s="12"/>
      <c r="E30" s="12"/>
      <c r="F30" s="12"/>
      <c r="G30" s="12"/>
      <c r="H30" s="12"/>
      <c r="I30" s="12"/>
    </row>
    <row r="31" spans="1:12" ht="30" customHeight="1">
      <c r="A31" s="12"/>
      <c r="B31" s="12"/>
      <c r="C31" s="12"/>
      <c r="D31" s="12"/>
      <c r="E31" s="12"/>
      <c r="F31" s="12"/>
      <c r="G31" s="12"/>
      <c r="H31" s="12"/>
      <c r="I31" s="12"/>
    </row>
    <row r="32" spans="1:12" ht="30" customHeight="1">
      <c r="A32" s="12"/>
      <c r="B32" s="12"/>
      <c r="C32" s="12"/>
      <c r="D32" s="12"/>
      <c r="E32" s="12"/>
      <c r="F32" s="12"/>
      <c r="G32" s="12"/>
      <c r="H32" s="12"/>
      <c r="I32" s="12"/>
    </row>
    <row r="33" spans="1:8" ht="30" customHeight="1">
      <c r="A33" s="45"/>
      <c r="B33" s="45"/>
      <c r="C33" s="45"/>
      <c r="D33" s="45"/>
      <c r="E33" s="45"/>
      <c r="F33" s="45"/>
      <c r="G33" s="45"/>
      <c r="H33" s="45"/>
    </row>
    <row r="34" spans="1:8" ht="30" customHeight="1">
      <c r="A34" s="45"/>
      <c r="B34" s="45"/>
      <c r="C34" s="45"/>
      <c r="D34" s="45"/>
      <c r="E34" s="45"/>
      <c r="F34" s="45"/>
      <c r="G34" s="45"/>
      <c r="H34" s="45"/>
    </row>
  </sheetData>
  <mergeCells count="10">
    <mergeCell ref="A19:C19"/>
    <mergeCell ref="A1:I1"/>
    <mergeCell ref="A2:I2"/>
    <mergeCell ref="A3:I3"/>
    <mergeCell ref="A5:I5"/>
    <mergeCell ref="A7:I7"/>
    <mergeCell ref="A18:I18"/>
    <mergeCell ref="A4:I4"/>
    <mergeCell ref="A6:I6"/>
    <mergeCell ref="A8:C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3" fitToHeight="0" orientation="landscape" r:id="rId1"/>
  <ignoredErrors>
    <ignoredError sqref="F29 F10 F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41"/>
  <sheetViews>
    <sheetView workbookViewId="0">
      <selection activeCell="C38" sqref="C38"/>
    </sheetView>
  </sheetViews>
  <sheetFormatPr defaultRowHeight="14.4"/>
  <cols>
    <col min="1" max="1" width="2.77734375" bestFit="1" customWidth="1"/>
    <col min="2" max="2" width="11" customWidth="1"/>
    <col min="3" max="3" width="60.21875" bestFit="1" customWidth="1"/>
    <col min="4" max="4" width="14.88671875" customWidth="1"/>
    <col min="5" max="5" width="15.77734375" customWidth="1"/>
    <col min="6" max="6" width="13.44140625" bestFit="1" customWidth="1"/>
    <col min="7" max="7" width="14.44140625" bestFit="1" customWidth="1"/>
    <col min="8" max="8" width="11.6640625" bestFit="1" customWidth="1"/>
    <col min="9" max="9" width="9.33203125" bestFit="1" customWidth="1"/>
    <col min="10" max="10" width="15.77734375" customWidth="1"/>
    <col min="11" max="11" width="11.109375" bestFit="1" customWidth="1"/>
    <col min="12" max="12" width="10.77734375" bestFit="1" customWidth="1"/>
  </cols>
  <sheetData>
    <row r="1" spans="1:18" ht="16.2" thickBot="1">
      <c r="A1" s="230" t="s">
        <v>141</v>
      </c>
      <c r="B1" s="219"/>
      <c r="C1" s="219"/>
      <c r="D1" s="219"/>
      <c r="E1" s="219"/>
      <c r="F1" s="219"/>
      <c r="G1" s="219"/>
      <c r="H1" s="219"/>
      <c r="I1" s="234"/>
      <c r="J1" s="67"/>
      <c r="K1" s="68"/>
      <c r="L1" s="68"/>
      <c r="M1" s="68"/>
      <c r="N1" s="68"/>
      <c r="O1" s="68"/>
      <c r="P1" s="68"/>
      <c r="Q1" s="68"/>
      <c r="R1" s="68"/>
    </row>
    <row r="2" spans="1:18" ht="18" customHeight="1" thickBot="1">
      <c r="A2" s="230" t="s">
        <v>194</v>
      </c>
      <c r="B2" s="220"/>
      <c r="C2" s="220"/>
      <c r="D2" s="220"/>
      <c r="E2" s="220"/>
      <c r="F2" s="220"/>
      <c r="G2" s="220"/>
      <c r="H2" s="220"/>
      <c r="I2" s="224"/>
      <c r="J2" s="69"/>
      <c r="K2" s="68"/>
      <c r="L2" s="68"/>
      <c r="M2" s="68"/>
      <c r="N2" s="68"/>
      <c r="O2" s="68"/>
      <c r="P2" s="68"/>
      <c r="Q2" s="68"/>
      <c r="R2" s="68"/>
    </row>
    <row r="3" spans="1:18" ht="15.75" customHeight="1" thickBot="1">
      <c r="A3" s="230" t="s">
        <v>16</v>
      </c>
      <c r="B3" s="219"/>
      <c r="C3" s="219"/>
      <c r="D3" s="219"/>
      <c r="E3" s="219"/>
      <c r="F3" s="219"/>
      <c r="G3" s="219"/>
      <c r="H3" s="219"/>
      <c r="I3" s="234"/>
      <c r="J3" s="67"/>
      <c r="K3" s="68"/>
      <c r="L3" s="68"/>
      <c r="M3" s="68"/>
      <c r="N3" s="68"/>
      <c r="O3" s="68"/>
      <c r="P3" s="68"/>
      <c r="Q3" s="68"/>
      <c r="R3" s="68"/>
    </row>
    <row r="4" spans="1:18" ht="16.2" thickBot="1">
      <c r="A4" s="232"/>
      <c r="B4" s="235"/>
      <c r="C4" s="235"/>
      <c r="D4" s="235"/>
      <c r="E4" s="235"/>
      <c r="F4" s="235"/>
      <c r="G4" s="235"/>
      <c r="H4" s="235"/>
      <c r="I4" s="224"/>
      <c r="J4" s="69"/>
      <c r="K4" s="68"/>
      <c r="L4" s="68"/>
      <c r="M4" s="68"/>
      <c r="N4" s="68"/>
      <c r="O4" s="68"/>
      <c r="P4" s="68"/>
      <c r="Q4" s="68"/>
      <c r="R4" s="68"/>
    </row>
    <row r="5" spans="1:18" ht="18" customHeight="1" thickBot="1">
      <c r="A5" s="230" t="s">
        <v>162</v>
      </c>
      <c r="B5" s="220"/>
      <c r="C5" s="220"/>
      <c r="D5" s="220"/>
      <c r="E5" s="220"/>
      <c r="F5" s="220"/>
      <c r="G5" s="220"/>
      <c r="H5" s="220"/>
      <c r="I5" s="224"/>
      <c r="J5" s="69"/>
      <c r="K5" s="68"/>
      <c r="L5" s="68"/>
      <c r="M5" s="68"/>
      <c r="N5" s="68"/>
      <c r="O5" s="68"/>
      <c r="P5" s="68"/>
      <c r="Q5" s="68"/>
      <c r="R5" s="68"/>
    </row>
    <row r="6" spans="1:18" ht="16.2" thickBot="1">
      <c r="A6" s="232"/>
      <c r="B6" s="233"/>
      <c r="C6" s="233"/>
      <c r="D6" s="233"/>
      <c r="E6" s="233"/>
      <c r="F6" s="233"/>
      <c r="G6" s="233"/>
      <c r="H6" s="233"/>
      <c r="I6" s="234"/>
      <c r="J6" s="67"/>
      <c r="K6" s="68"/>
      <c r="L6" s="68"/>
      <c r="M6" s="68"/>
      <c r="N6" s="68"/>
      <c r="O6" s="68"/>
      <c r="P6" s="68"/>
      <c r="Q6" s="68"/>
      <c r="R6" s="68"/>
    </row>
    <row r="7" spans="1:18" ht="15.75" customHeight="1" thickBot="1">
      <c r="A7" s="230" t="s">
        <v>238</v>
      </c>
      <c r="B7" s="220"/>
      <c r="C7" s="220"/>
      <c r="D7" s="220"/>
      <c r="E7" s="220"/>
      <c r="F7" s="220"/>
      <c r="G7" s="220"/>
      <c r="H7" s="220"/>
      <c r="I7" s="224"/>
      <c r="J7" s="69"/>
      <c r="K7" s="68"/>
      <c r="L7" s="68"/>
      <c r="M7" s="68"/>
      <c r="N7" s="68"/>
      <c r="O7" s="68"/>
      <c r="P7" s="68"/>
      <c r="Q7" s="68"/>
      <c r="R7" s="68"/>
    </row>
    <row r="8" spans="1:18" ht="15" thickBot="1">
      <c r="A8" s="231">
        <v>1</v>
      </c>
      <c r="B8" s="224"/>
      <c r="C8" s="224"/>
      <c r="D8" s="49">
        <v>2</v>
      </c>
      <c r="E8" s="49">
        <v>3</v>
      </c>
      <c r="F8" s="49">
        <v>4</v>
      </c>
      <c r="G8" s="49">
        <v>5</v>
      </c>
      <c r="H8" s="49" t="s">
        <v>157</v>
      </c>
      <c r="I8" s="49" t="s">
        <v>158</v>
      </c>
      <c r="L8" s="137"/>
    </row>
    <row r="9" spans="1:18" ht="29.4" thickBot="1">
      <c r="A9" s="229" t="s">
        <v>163</v>
      </c>
      <c r="B9" s="229"/>
      <c r="C9" s="74" t="s">
        <v>165</v>
      </c>
      <c r="D9" s="75" t="s">
        <v>193</v>
      </c>
      <c r="E9" s="75" t="s">
        <v>192</v>
      </c>
      <c r="F9" s="75" t="s">
        <v>154</v>
      </c>
      <c r="G9" s="75" t="s">
        <v>191</v>
      </c>
      <c r="H9" s="75" t="s">
        <v>156</v>
      </c>
      <c r="I9" s="75" t="s">
        <v>156</v>
      </c>
      <c r="J9" s="12"/>
    </row>
    <row r="10" spans="1:18" ht="15" thickBot="1">
      <c r="A10" s="228" t="s">
        <v>166</v>
      </c>
      <c r="B10" s="228"/>
      <c r="C10" s="228"/>
      <c r="D10" s="77">
        <f>SUM(D11:D22)</f>
        <v>895333.31000000017</v>
      </c>
      <c r="E10" s="77">
        <f>SUM(E11:E22)</f>
        <v>891277.27999999991</v>
      </c>
      <c r="F10" s="77">
        <f>G10-E10</f>
        <v>201783.94000000029</v>
      </c>
      <c r="G10" s="77">
        <f>SUM(G11:G22)</f>
        <v>1093061.2200000002</v>
      </c>
      <c r="H10" s="89">
        <f>G10/D10*100</f>
        <v>122.08427942885316</v>
      </c>
      <c r="I10" s="90">
        <f>G10/E10*100</f>
        <v>122.63986130107571</v>
      </c>
    </row>
    <row r="11" spans="1:18" ht="13.95" customHeight="1" thickBot="1">
      <c r="A11" s="70">
        <v>1</v>
      </c>
      <c r="B11" s="295" t="s">
        <v>206</v>
      </c>
      <c r="C11" s="296" t="s">
        <v>143</v>
      </c>
      <c r="D11" s="32">
        <f>D29+0</f>
        <v>34237.56</v>
      </c>
      <c r="E11" s="32">
        <f t="shared" ref="E11:G11" si="0">E29+0</f>
        <v>40794.18</v>
      </c>
      <c r="F11" s="32">
        <f t="shared" si="0"/>
        <v>29183.499999999993</v>
      </c>
      <c r="G11" s="32">
        <v>69427.679999999993</v>
      </c>
      <c r="H11" s="92">
        <f t="shared" ref="H11:H22" si="1">G11/D11*100</f>
        <v>202.78220761058904</v>
      </c>
      <c r="I11" s="91">
        <f t="shared" ref="I11:I22" si="2">G11/E11*100</f>
        <v>170.1901594786315</v>
      </c>
    </row>
    <row r="12" spans="1:18" ht="13.95" customHeight="1" thickBot="1">
      <c r="A12" s="72"/>
      <c r="B12" s="295" t="s">
        <v>207</v>
      </c>
      <c r="C12" s="41" t="s">
        <v>213</v>
      </c>
      <c r="D12" s="40">
        <f>D30+0</f>
        <v>0</v>
      </c>
      <c r="E12" s="40">
        <f t="shared" ref="E12:G12" si="3">E30+0</f>
        <v>8054.2699999999995</v>
      </c>
      <c r="F12" s="40">
        <f t="shared" si="3"/>
        <v>0</v>
      </c>
      <c r="G12" s="40">
        <v>8054.27</v>
      </c>
      <c r="H12" s="92" t="e">
        <f t="shared" si="1"/>
        <v>#DIV/0!</v>
      </c>
      <c r="I12" s="91">
        <f t="shared" si="2"/>
        <v>100.00000000000003</v>
      </c>
    </row>
    <row r="13" spans="1:18" ht="13.95" customHeight="1" thickBot="1">
      <c r="A13" s="72">
        <v>3</v>
      </c>
      <c r="B13" s="295" t="s">
        <v>208</v>
      </c>
      <c r="C13" s="296" t="s">
        <v>144</v>
      </c>
      <c r="D13" s="40">
        <v>0.05</v>
      </c>
      <c r="E13" s="40">
        <v>2510</v>
      </c>
      <c r="F13" s="32">
        <f t="shared" ref="F12:F22" si="4">G13-E13</f>
        <v>-9.9000000000000909</v>
      </c>
      <c r="G13" s="314">
        <v>2500.1</v>
      </c>
      <c r="H13" s="92">
        <f t="shared" si="1"/>
        <v>5000199.9999999991</v>
      </c>
      <c r="I13" s="91">
        <f t="shared" si="2"/>
        <v>99.60557768924302</v>
      </c>
    </row>
    <row r="14" spans="1:18" ht="13.95" customHeight="1" thickBot="1">
      <c r="A14" s="72">
        <v>4</v>
      </c>
      <c r="B14" s="295" t="s">
        <v>209</v>
      </c>
      <c r="C14" s="296" t="s">
        <v>214</v>
      </c>
      <c r="D14" s="38">
        <f>D33+0</f>
        <v>71575.48000000001</v>
      </c>
      <c r="E14" s="38">
        <f t="shared" ref="E14:G14" si="5">E33+0</f>
        <v>64135</v>
      </c>
      <c r="F14" s="38">
        <f t="shared" si="5"/>
        <v>-890.97000000000116</v>
      </c>
      <c r="G14" s="315">
        <f t="shared" si="5"/>
        <v>63244.03</v>
      </c>
      <c r="H14" s="92">
        <f t="shared" si="1"/>
        <v>88.359910405071659</v>
      </c>
      <c r="I14" s="91">
        <f t="shared" si="2"/>
        <v>98.610789740391354</v>
      </c>
      <c r="J14" s="3"/>
    </row>
    <row r="15" spans="1:18" s="3" customFormat="1" ht="13.95" customHeight="1" thickBot="1">
      <c r="A15" s="70"/>
      <c r="B15" s="295" t="s">
        <v>210</v>
      </c>
      <c r="C15" s="296" t="s">
        <v>215</v>
      </c>
      <c r="D15" s="40">
        <v>2489.46</v>
      </c>
      <c r="E15" s="32">
        <v>3000</v>
      </c>
      <c r="F15" s="32">
        <f t="shared" si="4"/>
        <v>0</v>
      </c>
      <c r="G15" s="76">
        <v>3000</v>
      </c>
      <c r="H15" s="92">
        <f t="shared" si="1"/>
        <v>120.5080619893471</v>
      </c>
      <c r="I15" s="91">
        <f t="shared" si="2"/>
        <v>100</v>
      </c>
      <c r="J15"/>
    </row>
    <row r="16" spans="1:18" ht="13.95" customHeight="1" thickBot="1">
      <c r="A16" s="72">
        <v>5</v>
      </c>
      <c r="B16" s="295" t="s">
        <v>197</v>
      </c>
      <c r="C16" s="296" t="s">
        <v>217</v>
      </c>
      <c r="D16" s="43">
        <f>D36+0</f>
        <v>3391.7400000000002</v>
      </c>
      <c r="E16" s="43">
        <f t="shared" ref="E16:G16" si="6">E36+0</f>
        <v>2107.48</v>
      </c>
      <c r="F16" s="43">
        <f t="shared" si="6"/>
        <v>0</v>
      </c>
      <c r="G16" s="43">
        <v>2107.48</v>
      </c>
      <c r="H16" s="92">
        <f t="shared" si="1"/>
        <v>62.135658983294704</v>
      </c>
      <c r="I16" s="91">
        <f t="shared" si="2"/>
        <v>100</v>
      </c>
    </row>
    <row r="17" spans="1:12" s="3" customFormat="1" ht="13.95" customHeight="1" thickBot="1">
      <c r="A17" s="72"/>
      <c r="B17" s="295" t="s">
        <v>229</v>
      </c>
      <c r="C17" s="296" t="s">
        <v>230</v>
      </c>
      <c r="D17" s="43">
        <f>D37+0</f>
        <v>371.52</v>
      </c>
      <c r="E17" s="43">
        <f t="shared" ref="E17:I17" si="7">E37+0</f>
        <v>0</v>
      </c>
      <c r="F17" s="43">
        <f t="shared" si="7"/>
        <v>0</v>
      </c>
      <c r="G17" s="43">
        <f t="shared" si="7"/>
        <v>0</v>
      </c>
      <c r="H17" s="43">
        <f t="shared" si="7"/>
        <v>0</v>
      </c>
      <c r="I17" s="43" t="e">
        <f t="shared" si="7"/>
        <v>#DIV/0!</v>
      </c>
      <c r="J17"/>
      <c r="K17" s="298"/>
    </row>
    <row r="18" spans="1:12" ht="13.95" customHeight="1" thickBot="1">
      <c r="A18" s="72"/>
      <c r="B18" s="295" t="s">
        <v>199</v>
      </c>
      <c r="C18" s="296" t="s">
        <v>216</v>
      </c>
      <c r="D18" s="43">
        <v>753279.56</v>
      </c>
      <c r="E18" s="32">
        <v>755734</v>
      </c>
      <c r="F18" s="32">
        <f t="shared" si="4"/>
        <v>165051.31000000006</v>
      </c>
      <c r="G18" s="76">
        <v>920785.31</v>
      </c>
      <c r="H18" s="92">
        <f t="shared" si="1"/>
        <v>122.23686382781977</v>
      </c>
      <c r="I18" s="91">
        <f t="shared" si="2"/>
        <v>121.83986826052553</v>
      </c>
      <c r="J18" s="3"/>
      <c r="L18" s="299"/>
    </row>
    <row r="19" spans="1:12" ht="13.95" customHeight="1" thickBot="1">
      <c r="A19" s="72"/>
      <c r="B19" s="295" t="s">
        <v>221</v>
      </c>
      <c r="C19" s="296" t="s">
        <v>222</v>
      </c>
      <c r="D19" s="40">
        <v>0</v>
      </c>
      <c r="E19" s="32">
        <v>0</v>
      </c>
      <c r="F19" s="32">
        <f t="shared" si="4"/>
        <v>8000</v>
      </c>
      <c r="G19" s="76">
        <v>8000</v>
      </c>
      <c r="H19" s="92" t="e">
        <f t="shared" si="1"/>
        <v>#DIV/0!</v>
      </c>
      <c r="I19" s="91" t="e">
        <f t="shared" si="2"/>
        <v>#DIV/0!</v>
      </c>
    </row>
    <row r="20" spans="1:12" s="3" customFormat="1" ht="13.95" customHeight="1" thickBot="1">
      <c r="A20" s="72"/>
      <c r="B20" s="295" t="s">
        <v>211</v>
      </c>
      <c r="C20" s="296" t="s">
        <v>218</v>
      </c>
      <c r="D20" s="40">
        <f>D41+0</f>
        <v>18607.68</v>
      </c>
      <c r="E20" s="40">
        <f t="shared" ref="E20:I20" si="8">E41+0</f>
        <v>11942.35</v>
      </c>
      <c r="F20" s="40">
        <f t="shared" si="8"/>
        <v>0</v>
      </c>
      <c r="G20" s="40">
        <v>11942.35</v>
      </c>
      <c r="H20" s="40">
        <f t="shared" si="8"/>
        <v>64.179682797640552</v>
      </c>
      <c r="I20" s="40">
        <f t="shared" si="8"/>
        <v>100</v>
      </c>
      <c r="J20"/>
      <c r="L20" s="298"/>
    </row>
    <row r="21" spans="1:12" s="3" customFormat="1" ht="13.95" customHeight="1" thickBot="1">
      <c r="A21" s="72"/>
      <c r="B21" s="295" t="s">
        <v>233</v>
      </c>
      <c r="C21" s="296" t="s">
        <v>234</v>
      </c>
      <c r="D21" s="40">
        <f>D42+0</f>
        <v>2105.31</v>
      </c>
      <c r="E21" s="40">
        <f t="shared" ref="E21:I21" si="9">E42+0</f>
        <v>0</v>
      </c>
      <c r="F21" s="40">
        <f t="shared" si="9"/>
        <v>0</v>
      </c>
      <c r="G21" s="40">
        <v>0</v>
      </c>
      <c r="H21" s="40">
        <f t="shared" si="9"/>
        <v>0</v>
      </c>
      <c r="I21" s="40" t="e">
        <f t="shared" si="9"/>
        <v>#DIV/0!</v>
      </c>
      <c r="J21"/>
    </row>
    <row r="22" spans="1:12" ht="13.95" customHeight="1" thickBot="1">
      <c r="A22" s="72">
        <v>6</v>
      </c>
      <c r="B22" s="295" t="s">
        <v>212</v>
      </c>
      <c r="C22" s="297" t="s">
        <v>219</v>
      </c>
      <c r="D22" s="38">
        <v>9274.9500000000007</v>
      </c>
      <c r="E22" s="32">
        <v>3000</v>
      </c>
      <c r="F22" s="32">
        <f t="shared" si="4"/>
        <v>1000</v>
      </c>
      <c r="G22" s="76">
        <v>4000</v>
      </c>
      <c r="H22" s="92">
        <f t="shared" si="1"/>
        <v>43.126917126237871</v>
      </c>
      <c r="I22" s="91">
        <f t="shared" si="2"/>
        <v>133.33333333333331</v>
      </c>
      <c r="J22" s="12"/>
      <c r="K22" s="137"/>
    </row>
    <row r="23" spans="1:12" ht="13.95" customHeight="1">
      <c r="A23" s="45"/>
      <c r="B23" s="316"/>
      <c r="C23" s="294"/>
      <c r="D23" s="12"/>
      <c r="E23" s="12"/>
      <c r="F23" s="12"/>
      <c r="G23" s="12"/>
      <c r="H23" s="44"/>
      <c r="I23" s="33"/>
      <c r="J23" s="12"/>
      <c r="K23" s="137"/>
    </row>
    <row r="24" spans="1:12" ht="13.95" customHeight="1" thickBot="1">
      <c r="A24" s="24"/>
      <c r="B24" s="66"/>
      <c r="C24" s="66"/>
      <c r="D24" s="66"/>
      <c r="E24" s="66"/>
      <c r="F24" s="66"/>
      <c r="G24" s="66"/>
      <c r="H24" s="12"/>
      <c r="I24" s="44"/>
      <c r="J24" s="12"/>
    </row>
    <row r="25" spans="1:12" ht="13.95" customHeight="1" thickBot="1">
      <c r="A25" s="291" t="s">
        <v>237</v>
      </c>
      <c r="B25" s="292"/>
      <c r="C25" s="292"/>
      <c r="D25" s="292"/>
      <c r="E25" s="292"/>
      <c r="F25" s="292"/>
      <c r="G25" s="292"/>
      <c r="H25" s="292"/>
      <c r="I25" s="293"/>
      <c r="K25" s="137"/>
    </row>
    <row r="26" spans="1:12" ht="13.95" customHeight="1" thickBot="1">
      <c r="A26" s="288">
        <v>1</v>
      </c>
      <c r="B26" s="289"/>
      <c r="C26" s="290"/>
      <c r="D26" s="49">
        <v>2</v>
      </c>
      <c r="E26" s="49">
        <v>3</v>
      </c>
      <c r="F26" s="49">
        <v>4</v>
      </c>
      <c r="G26" s="49">
        <v>5</v>
      </c>
      <c r="H26" s="49" t="s">
        <v>157</v>
      </c>
      <c r="I26" s="49" t="s">
        <v>158</v>
      </c>
    </row>
    <row r="27" spans="1:12" ht="29.4" thickBot="1">
      <c r="A27" s="286" t="s">
        <v>163</v>
      </c>
      <c r="B27" s="287"/>
      <c r="C27" s="74" t="s">
        <v>165</v>
      </c>
      <c r="D27" s="75" t="s">
        <v>193</v>
      </c>
      <c r="E27" s="75" t="s">
        <v>192</v>
      </c>
      <c r="F27" s="75" t="s">
        <v>154</v>
      </c>
      <c r="G27" s="75" t="s">
        <v>191</v>
      </c>
      <c r="H27" s="75" t="s">
        <v>156</v>
      </c>
      <c r="I27" s="75" t="s">
        <v>156</v>
      </c>
      <c r="K27" s="137"/>
    </row>
    <row r="28" spans="1:12" ht="13.95" customHeight="1" thickBot="1">
      <c r="A28" s="283" t="s">
        <v>167</v>
      </c>
      <c r="B28" s="284"/>
      <c r="C28" s="285"/>
      <c r="D28" s="77">
        <f>SUM(D29:D44)</f>
        <v>958899.52</v>
      </c>
      <c r="E28" s="77">
        <f t="shared" ref="E28:G28" si="10">SUM(E29:E44)</f>
        <v>891277.27999999991</v>
      </c>
      <c r="F28" s="77">
        <f t="shared" si="10"/>
        <v>142147.58999999997</v>
      </c>
      <c r="G28" s="77">
        <f t="shared" si="10"/>
        <v>1033424.87</v>
      </c>
      <c r="H28" s="89">
        <f>G28/D28*100</f>
        <v>107.77196655599535</v>
      </c>
      <c r="I28" s="90">
        <f>G28/E28*100</f>
        <v>115.94875053922615</v>
      </c>
    </row>
    <row r="29" spans="1:12" ht="15" thickBot="1">
      <c r="A29" s="70">
        <v>1</v>
      </c>
      <c r="B29" s="174" t="s">
        <v>206</v>
      </c>
      <c r="C29" s="175" t="s">
        <v>143</v>
      </c>
      <c r="D29" s="32">
        <f>'POSEBNI DIO'!C8+0</f>
        <v>34237.56</v>
      </c>
      <c r="E29" s="32">
        <f>'POSEBNI DIO'!D8+0</f>
        <v>40794.18</v>
      </c>
      <c r="F29" s="32">
        <f>'POSEBNI DIO'!E8+0</f>
        <v>29183.499999999993</v>
      </c>
      <c r="G29" s="32">
        <f>'POSEBNI DIO'!F8+0</f>
        <v>69977.679999999993</v>
      </c>
      <c r="H29" s="32">
        <f>'POSEBNI DIO'!G8+0</f>
        <v>204.38863049820139</v>
      </c>
      <c r="I29" s="32">
        <f>'POSEBNI DIO'!H8+0</f>
        <v>171.53839101558111</v>
      </c>
      <c r="J29" s="45"/>
    </row>
    <row r="30" spans="1:12" ht="15" thickBot="1">
      <c r="A30" s="72"/>
      <c r="B30" s="174" t="s">
        <v>207</v>
      </c>
      <c r="C30" s="41" t="s">
        <v>213</v>
      </c>
      <c r="D30" s="32">
        <f>'POSEBNI DIO'!C9+0</f>
        <v>0</v>
      </c>
      <c r="E30" s="32">
        <f>'POSEBNI DIO'!D9+0</f>
        <v>8054.2699999999995</v>
      </c>
      <c r="F30" s="32">
        <f>'POSEBNI DIO'!E9+0</f>
        <v>0</v>
      </c>
      <c r="G30" s="32">
        <f>'POSEBNI DIO'!F9+0</f>
        <v>8054.2699999999995</v>
      </c>
      <c r="H30" s="32" t="e">
        <f>'POSEBNI DIO'!G9+0</f>
        <v>#DIV/0!</v>
      </c>
      <c r="I30" s="32">
        <f>'POSEBNI DIO'!H9+0</f>
        <v>100</v>
      </c>
      <c r="J30" s="45"/>
    </row>
    <row r="31" spans="1:12" ht="13.95" customHeight="1" thickBot="1">
      <c r="A31" s="72">
        <v>3</v>
      </c>
      <c r="B31" s="174" t="s">
        <v>208</v>
      </c>
      <c r="C31" s="176" t="s">
        <v>144</v>
      </c>
      <c r="D31" s="32">
        <f>'POSEBNI DIO'!C10+0</f>
        <v>0</v>
      </c>
      <c r="E31" s="32">
        <f>'POSEBNI DIO'!D10+0</f>
        <v>2510</v>
      </c>
      <c r="F31" s="32">
        <f>'POSEBNI DIO'!E10+0</f>
        <v>-9.9000000000000909</v>
      </c>
      <c r="G31" s="32">
        <f>'POSEBNI DIO'!F10+0</f>
        <v>2500.1</v>
      </c>
      <c r="H31" s="32" t="e">
        <f>'POSEBNI DIO'!G10+0</f>
        <v>#DIV/0!</v>
      </c>
      <c r="I31" s="32">
        <f>'POSEBNI DIO'!H10+0</f>
        <v>99.60557768924302</v>
      </c>
      <c r="J31" s="45"/>
    </row>
    <row r="32" spans="1:12" ht="13.95" customHeight="1" thickBot="1">
      <c r="A32" s="72"/>
      <c r="B32" s="174" t="s">
        <v>231</v>
      </c>
      <c r="C32" s="175" t="s">
        <v>168</v>
      </c>
      <c r="D32" s="32">
        <f>'POSEBNI DIO'!C11+0</f>
        <v>248.15</v>
      </c>
      <c r="E32" s="32">
        <f>'POSEBNI DIO'!D11+0</f>
        <v>0</v>
      </c>
      <c r="F32" s="32">
        <f>'POSEBNI DIO'!E11+0</f>
        <v>2957.25</v>
      </c>
      <c r="G32" s="32">
        <f>'POSEBNI DIO'!F11+0</f>
        <v>2957.25</v>
      </c>
      <c r="H32" s="32">
        <f>'POSEBNI DIO'!G11+0</f>
        <v>1191.718718517026</v>
      </c>
      <c r="I32" s="32" t="e">
        <f>'POSEBNI DIO'!H11+0</f>
        <v>#DIV/0!</v>
      </c>
      <c r="J32" s="45"/>
    </row>
    <row r="33" spans="1:10" ht="13.95" customHeight="1" thickBot="1">
      <c r="A33" s="72">
        <v>4</v>
      </c>
      <c r="B33" s="174" t="s">
        <v>209</v>
      </c>
      <c r="C33" s="176" t="s">
        <v>214</v>
      </c>
      <c r="D33" s="32">
        <f>'POSEBNI DIO'!C12+0</f>
        <v>71575.48000000001</v>
      </c>
      <c r="E33" s="32">
        <f>'POSEBNI DIO'!D12+0</f>
        <v>64135</v>
      </c>
      <c r="F33" s="32">
        <f>'POSEBNI DIO'!E12+0</f>
        <v>-890.97000000000116</v>
      </c>
      <c r="G33" s="32">
        <f>'POSEBNI DIO'!F12+0</f>
        <v>63244.03</v>
      </c>
      <c r="H33" s="32">
        <f>'POSEBNI DIO'!G12+0</f>
        <v>88.359910405071659</v>
      </c>
      <c r="I33" s="32">
        <f>'POSEBNI DIO'!H12+0</f>
        <v>98.610789740391354</v>
      </c>
      <c r="J33" s="45"/>
    </row>
    <row r="34" spans="1:10" ht="13.95" customHeight="1" thickBot="1">
      <c r="A34" s="72"/>
      <c r="B34" s="174" t="s">
        <v>210</v>
      </c>
      <c r="C34" s="176" t="s">
        <v>215</v>
      </c>
      <c r="D34" s="32">
        <f>'POSEBNI DIO'!C13+0</f>
        <v>2489.46</v>
      </c>
      <c r="E34" s="32">
        <f>'POSEBNI DIO'!D13+0</f>
        <v>3000</v>
      </c>
      <c r="F34" s="32">
        <f>'POSEBNI DIO'!E13+0</f>
        <v>0</v>
      </c>
      <c r="G34" s="32">
        <f>'POSEBNI DIO'!F13+0</f>
        <v>3000</v>
      </c>
      <c r="H34" s="32">
        <f>'POSEBNI DIO'!G13+0</f>
        <v>120.5080619893471</v>
      </c>
      <c r="I34" s="32">
        <f>'POSEBNI DIO'!H13+0</f>
        <v>100</v>
      </c>
      <c r="J34" s="45"/>
    </row>
    <row r="35" spans="1:10" ht="13.95" customHeight="1" thickBot="1">
      <c r="A35" s="72"/>
      <c r="B35" s="174" t="s">
        <v>235</v>
      </c>
      <c r="C35" s="176" t="s">
        <v>236</v>
      </c>
      <c r="D35" s="32">
        <f>'POSEBNI DIO'!C14+0</f>
        <v>252.49</v>
      </c>
      <c r="E35" s="32">
        <f>'POSEBNI DIO'!D14+0</f>
        <v>0</v>
      </c>
      <c r="F35" s="32">
        <f>'POSEBNI DIO'!E14+0</f>
        <v>0</v>
      </c>
      <c r="G35" s="32">
        <f>'POSEBNI DIO'!F14+0</f>
        <v>0</v>
      </c>
      <c r="H35" s="32">
        <f>'POSEBNI DIO'!G14+0</f>
        <v>0</v>
      </c>
      <c r="I35" s="32" t="e">
        <f>'POSEBNI DIO'!H14+0</f>
        <v>#DIV/0!</v>
      </c>
      <c r="J35" s="45"/>
    </row>
    <row r="36" spans="1:10" ht="15" thickBot="1">
      <c r="A36" s="70">
        <v>5</v>
      </c>
      <c r="B36" s="174" t="s">
        <v>197</v>
      </c>
      <c r="C36" s="176" t="s">
        <v>217</v>
      </c>
      <c r="D36" s="32">
        <f>'POSEBNI DIO'!C15+0</f>
        <v>3391.7400000000002</v>
      </c>
      <c r="E36" s="32">
        <f>'POSEBNI DIO'!D15+0</f>
        <v>2107.48</v>
      </c>
      <c r="F36" s="32">
        <f>'POSEBNI DIO'!E15+0</f>
        <v>0</v>
      </c>
      <c r="G36" s="32">
        <f>'POSEBNI DIO'!F15+0</f>
        <v>2107.48</v>
      </c>
      <c r="H36" s="32">
        <f>'POSEBNI DIO'!G15+0</f>
        <v>62.135658983294704</v>
      </c>
      <c r="I36" s="32">
        <f>'POSEBNI DIO'!H15+0</f>
        <v>100</v>
      </c>
      <c r="J36" s="45"/>
    </row>
    <row r="37" spans="1:10" ht="15" thickBot="1">
      <c r="A37" s="72"/>
      <c r="B37" s="174" t="s">
        <v>229</v>
      </c>
      <c r="C37" s="176" t="s">
        <v>230</v>
      </c>
      <c r="D37" s="32">
        <f>'POSEBNI DIO'!C16+0</f>
        <v>371.52</v>
      </c>
      <c r="E37" s="32">
        <f>'POSEBNI DIO'!D16+0</f>
        <v>0</v>
      </c>
      <c r="F37" s="32">
        <f>'POSEBNI DIO'!E16+0</f>
        <v>0</v>
      </c>
      <c r="G37" s="32">
        <f>'POSEBNI DIO'!F16+0</f>
        <v>0</v>
      </c>
      <c r="H37" s="32">
        <f>'POSEBNI DIO'!G16+0</f>
        <v>0</v>
      </c>
      <c r="I37" s="32" t="e">
        <f>'POSEBNI DIO'!H16+0</f>
        <v>#DIV/0!</v>
      </c>
      <c r="J37" s="45"/>
    </row>
    <row r="38" spans="1:10" ht="13.95" customHeight="1" thickBot="1">
      <c r="A38" s="72"/>
      <c r="B38" s="174" t="s">
        <v>199</v>
      </c>
      <c r="C38" s="176" t="s">
        <v>216</v>
      </c>
      <c r="D38" s="32">
        <f>'POSEBNI DIO'!C17+0</f>
        <v>819281.19</v>
      </c>
      <c r="E38" s="32">
        <f>'POSEBNI DIO'!D17+0</f>
        <v>755734</v>
      </c>
      <c r="F38" s="32">
        <f>'POSEBNI DIO'!E17+0</f>
        <v>93695.949999999953</v>
      </c>
      <c r="G38" s="32">
        <f>'POSEBNI DIO'!F17+0</f>
        <v>849429.95</v>
      </c>
      <c r="H38" s="32">
        <f>'POSEBNI DIO'!G17+0</f>
        <v>103.67990384351432</v>
      </c>
      <c r="I38" s="32">
        <f>'POSEBNI DIO'!H17+0</f>
        <v>112.39800644141987</v>
      </c>
      <c r="J38" s="45"/>
    </row>
    <row r="39" spans="1:10" ht="13.95" customHeight="1" thickBot="1">
      <c r="A39" s="72"/>
      <c r="B39" s="174" t="s">
        <v>224</v>
      </c>
      <c r="C39" s="175" t="s">
        <v>170</v>
      </c>
      <c r="D39" s="32">
        <f>'POSEBNI DIO'!C18+0</f>
        <v>965</v>
      </c>
      <c r="E39" s="32">
        <f>'POSEBNI DIO'!D18+0</f>
        <v>0</v>
      </c>
      <c r="F39" s="32">
        <f>'POSEBNI DIO'!E18+0</f>
        <v>4310.75</v>
      </c>
      <c r="G39" s="32">
        <f>'POSEBNI DIO'!F18+0</f>
        <v>4310.75</v>
      </c>
      <c r="H39" s="32">
        <f>'POSEBNI DIO'!G18+0</f>
        <v>446.70984455958552</v>
      </c>
      <c r="I39" s="32" t="e">
        <f>'POSEBNI DIO'!H18+0</f>
        <v>#DIV/0!</v>
      </c>
      <c r="J39" s="45"/>
    </row>
    <row r="40" spans="1:10" ht="13.95" customHeight="1" thickBot="1">
      <c r="A40" s="72"/>
      <c r="B40" s="174" t="s">
        <v>221</v>
      </c>
      <c r="C40" s="175" t="s">
        <v>222</v>
      </c>
      <c r="D40" s="32">
        <f>'POSEBNI DIO'!C19+0</f>
        <v>0</v>
      </c>
      <c r="E40" s="32">
        <f>'POSEBNI DIO'!D19+0</f>
        <v>0</v>
      </c>
      <c r="F40" s="32">
        <f>'POSEBNI DIO'!E19+0</f>
        <v>8000</v>
      </c>
      <c r="G40" s="32">
        <f>'POSEBNI DIO'!F19+0</f>
        <v>8000</v>
      </c>
      <c r="H40" s="32" t="e">
        <f>'POSEBNI DIO'!G19+0</f>
        <v>#DIV/0!</v>
      </c>
      <c r="I40" s="32" t="e">
        <f>'POSEBNI DIO'!H19+0</f>
        <v>#DIV/0!</v>
      </c>
      <c r="J40" s="45"/>
    </row>
    <row r="41" spans="1:10" ht="13.95" customHeight="1" thickBot="1">
      <c r="A41" s="72"/>
      <c r="B41" s="174" t="s">
        <v>211</v>
      </c>
      <c r="C41" s="175" t="s">
        <v>218</v>
      </c>
      <c r="D41" s="32">
        <f>'POSEBNI DIO'!C20+0</f>
        <v>18607.68</v>
      </c>
      <c r="E41" s="32">
        <f>'POSEBNI DIO'!D20+0</f>
        <v>11942.35</v>
      </c>
      <c r="F41" s="32">
        <f>'POSEBNI DIO'!E20+0</f>
        <v>0</v>
      </c>
      <c r="G41" s="32">
        <f>'POSEBNI DIO'!F20+0</f>
        <v>11942.35</v>
      </c>
      <c r="H41" s="32">
        <f>'POSEBNI DIO'!G20+0</f>
        <v>64.179682797640552</v>
      </c>
      <c r="I41" s="32">
        <f>'POSEBNI DIO'!H20+0</f>
        <v>100</v>
      </c>
      <c r="J41" s="45"/>
    </row>
    <row r="42" spans="1:10" ht="13.95" customHeight="1" thickBot="1">
      <c r="A42" s="72"/>
      <c r="B42" s="174" t="s">
        <v>233</v>
      </c>
      <c r="C42" s="175" t="s">
        <v>234</v>
      </c>
      <c r="D42" s="32">
        <f>'POSEBNI DIO'!C21+0</f>
        <v>2105.31</v>
      </c>
      <c r="E42" s="32">
        <f>'POSEBNI DIO'!D21+0</f>
        <v>0</v>
      </c>
      <c r="F42" s="32">
        <f>'POSEBNI DIO'!E21+0</f>
        <v>0</v>
      </c>
      <c r="G42" s="32">
        <f>'POSEBNI DIO'!F21+0</f>
        <v>0</v>
      </c>
      <c r="H42" s="32">
        <f>'POSEBNI DIO'!G21+0</f>
        <v>0</v>
      </c>
      <c r="I42" s="32" t="e">
        <f>'POSEBNI DIO'!H21+0</f>
        <v>#DIV/0!</v>
      </c>
      <c r="J42" s="3"/>
    </row>
    <row r="43" spans="1:10" ht="13.95" customHeight="1" thickBot="1">
      <c r="A43" s="72">
        <v>6</v>
      </c>
      <c r="B43" s="174" t="s">
        <v>212</v>
      </c>
      <c r="C43" s="177" t="s">
        <v>219</v>
      </c>
      <c r="D43" s="32">
        <f>'POSEBNI DIO'!C22+0</f>
        <v>5373.9400000000005</v>
      </c>
      <c r="E43" s="32">
        <f>'POSEBNI DIO'!D22+0</f>
        <v>3000</v>
      </c>
      <c r="F43" s="32">
        <f>'POSEBNI DIO'!E22+0</f>
        <v>1000</v>
      </c>
      <c r="G43" s="32">
        <f>'POSEBNI DIO'!F22+0</f>
        <v>4000</v>
      </c>
      <c r="H43" s="32">
        <f>'POSEBNI DIO'!G22+0</f>
        <v>74.433283587088795</v>
      </c>
      <c r="I43" s="32">
        <f>'POSEBNI DIO'!H22+0</f>
        <v>133.33333333333331</v>
      </c>
      <c r="J43" s="45"/>
    </row>
    <row r="44" spans="1:10" s="3" customFormat="1" ht="13.95" customHeight="1" thickBot="1">
      <c r="A44" s="72"/>
      <c r="B44" s="174" t="s">
        <v>232</v>
      </c>
      <c r="C44" s="177" t="s">
        <v>220</v>
      </c>
      <c r="D44" s="32">
        <f>'POSEBNI DIO'!C23+0</f>
        <v>0</v>
      </c>
      <c r="E44" s="32">
        <f>'POSEBNI DIO'!D23+0</f>
        <v>0</v>
      </c>
      <c r="F44" s="32">
        <f>'POSEBNI DIO'!E23+0</f>
        <v>3901.01</v>
      </c>
      <c r="G44" s="32">
        <f>'POSEBNI DIO'!F23+0</f>
        <v>3901.01</v>
      </c>
      <c r="H44" s="32" t="e">
        <f>'POSEBNI DIO'!G23+0</f>
        <v>#DIV/0!</v>
      </c>
      <c r="I44" s="32" t="e">
        <f>'POSEBNI DIO'!H23+0</f>
        <v>#DIV/0!</v>
      </c>
      <c r="J44" s="45"/>
    </row>
    <row r="45" spans="1:10" ht="13.9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10" ht="13.9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ht="13.95" customHeight="1"/>
    <row r="48" spans="1:10" ht="13.95" customHeight="1"/>
    <row r="49" spans="10:11" ht="13.95" customHeight="1"/>
    <row r="50" spans="10:11" ht="13.95" customHeight="1"/>
    <row r="51" spans="10:11" ht="13.95" customHeight="1"/>
    <row r="52" spans="10:11" ht="13.95" customHeight="1"/>
    <row r="53" spans="10:11" ht="13.95" customHeight="1">
      <c r="J53" s="3"/>
    </row>
    <row r="54" spans="10:11" ht="13.95" customHeight="1"/>
    <row r="55" spans="10:11" ht="13.95" customHeight="1">
      <c r="K55" s="3"/>
    </row>
    <row r="56" spans="10:11" s="3" customFormat="1" ht="13.95" customHeight="1">
      <c r="J56"/>
      <c r="K56"/>
    </row>
    <row r="57" spans="10:11" ht="13.95" customHeight="1"/>
    <row r="58" spans="10:11" ht="13.95" customHeight="1"/>
    <row r="59" spans="10:11" ht="13.95" customHeight="1"/>
    <row r="60" spans="10:11" ht="13.95" customHeight="1"/>
    <row r="61" spans="10:11" ht="13.95" customHeight="1"/>
    <row r="62" spans="10:11" ht="13.95" customHeight="1"/>
    <row r="63" spans="10:11" ht="13.95" customHeight="1"/>
    <row r="64" spans="10:11" ht="13.95" customHeight="1"/>
    <row r="65" spans="10:11" ht="13.95" customHeight="1">
      <c r="J65" s="3"/>
    </row>
    <row r="66" spans="10:11" ht="13.95" customHeight="1"/>
    <row r="67" spans="10:11" ht="13.95" customHeight="1">
      <c r="K67" s="3"/>
    </row>
    <row r="68" spans="10:11" s="3" customFormat="1" ht="13.95" customHeight="1">
      <c r="J68"/>
      <c r="K68"/>
    </row>
    <row r="69" spans="10:11" ht="13.95" customHeight="1"/>
    <row r="70" spans="10:11" ht="13.95" customHeight="1"/>
    <row r="71" spans="10:11" ht="13.95" customHeight="1"/>
    <row r="72" spans="10:11" ht="13.95" customHeight="1"/>
    <row r="73" spans="10:11" ht="13.95" customHeight="1"/>
    <row r="74" spans="10:11" ht="13.95" customHeight="1"/>
    <row r="75" spans="10:11" ht="13.95" customHeight="1"/>
    <row r="76" spans="10:11" ht="13.95" customHeight="1"/>
    <row r="77" spans="10:11" ht="13.95" customHeight="1">
      <c r="J77" s="3"/>
    </row>
    <row r="78" spans="10:11" ht="13.95" customHeight="1"/>
    <row r="79" spans="10:11" ht="13.95" customHeight="1">
      <c r="K79" s="3"/>
    </row>
    <row r="80" spans="10:11" s="3" customFormat="1" ht="13.95" customHeight="1">
      <c r="J80"/>
      <c r="K80"/>
    </row>
    <row r="81" spans="10:11" ht="13.95" customHeight="1"/>
    <row r="82" spans="10:11" ht="13.95" customHeight="1"/>
    <row r="83" spans="10:11" ht="13.95" customHeight="1"/>
    <row r="84" spans="10:11" ht="13.95" customHeight="1"/>
    <row r="85" spans="10:11" ht="13.95" customHeight="1"/>
    <row r="86" spans="10:11" ht="13.95" customHeight="1"/>
    <row r="87" spans="10:11" ht="13.95" customHeight="1"/>
    <row r="88" spans="10:11" ht="13.95" customHeight="1"/>
    <row r="89" spans="10:11" ht="13.95" customHeight="1">
      <c r="J89" s="3"/>
    </row>
    <row r="90" spans="10:11" ht="13.95" customHeight="1"/>
    <row r="91" spans="10:11" ht="13.95" customHeight="1">
      <c r="K91" s="3"/>
    </row>
    <row r="92" spans="10:11" s="3" customFormat="1" ht="13.95" customHeight="1">
      <c r="J92"/>
      <c r="K92"/>
    </row>
    <row r="93" spans="10:11" ht="13.95" customHeight="1"/>
    <row r="94" spans="10:11" ht="13.95" customHeight="1"/>
    <row r="95" spans="10:11" ht="13.95" customHeight="1"/>
    <row r="96" spans="10:11" ht="13.95" customHeight="1"/>
    <row r="97" spans="10:11" ht="13.95" customHeight="1"/>
    <row r="98" spans="10:11" ht="13.95" customHeight="1"/>
    <row r="99" spans="10:11" ht="13.95" customHeight="1"/>
    <row r="100" spans="10:11" ht="13.95" customHeight="1"/>
    <row r="101" spans="10:11" ht="13.95" customHeight="1"/>
    <row r="102" spans="10:11" ht="13.95" customHeight="1">
      <c r="J102" s="3"/>
    </row>
    <row r="103" spans="10:11" ht="13.95" customHeight="1"/>
    <row r="104" spans="10:11" ht="13.95" customHeight="1">
      <c r="K104" s="3"/>
    </row>
    <row r="105" spans="10:11" s="3" customFormat="1" ht="13.95" customHeight="1">
      <c r="J105"/>
      <c r="K105"/>
    </row>
    <row r="106" spans="10:11" ht="13.95" customHeight="1"/>
    <row r="107" spans="10:11" ht="13.95" customHeight="1"/>
    <row r="108" spans="10:11" ht="13.95" customHeight="1"/>
    <row r="109" spans="10:11" ht="13.95" customHeight="1"/>
    <row r="110" spans="10:11" ht="13.95" customHeight="1"/>
    <row r="111" spans="10:11" ht="13.95" customHeight="1"/>
    <row r="112" spans="10:11" ht="13.95" customHeight="1"/>
    <row r="113" spans="1:14" ht="13.95" customHeight="1"/>
    <row r="114" spans="1:14" ht="13.95" customHeight="1"/>
    <row r="115" spans="1:14" ht="13.95" customHeight="1"/>
    <row r="117" spans="1:14" s="3" customFormat="1" ht="28.0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28.05" customHeight="1"/>
    <row r="119" spans="1:14" ht="28.05" customHeight="1"/>
    <row r="120" spans="1:14" ht="28.05" customHeight="1"/>
    <row r="121" spans="1:14" ht="28.05" customHeight="1"/>
    <row r="122" spans="1:14" ht="28.05" customHeight="1"/>
    <row r="123" spans="1:14" ht="28.05" customHeight="1"/>
    <row r="124" spans="1:14" ht="28.05" customHeight="1"/>
    <row r="125" spans="1:14" ht="28.05" customHeight="1"/>
    <row r="126" spans="1:14" ht="28.05" customHeight="1"/>
    <row r="127" spans="1:14" ht="28.05" customHeight="1"/>
    <row r="128" spans="1:14" ht="28.05" customHeight="1"/>
    <row r="129" spans="1:14" s="3" customFormat="1" ht="28.0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8.05" customHeight="1"/>
    <row r="131" spans="1:14" ht="28.05" customHeight="1"/>
    <row r="132" spans="1:14" ht="28.05" customHeight="1"/>
    <row r="133" spans="1:14" ht="28.05" customHeight="1"/>
    <row r="134" spans="1:14" ht="28.05" customHeight="1"/>
    <row r="135" spans="1:14" ht="28.05" customHeight="1"/>
    <row r="136" spans="1:14" ht="28.05" customHeight="1"/>
    <row r="137" spans="1:14" ht="28.05" customHeight="1"/>
    <row r="138" spans="1:14" ht="28.05" customHeight="1"/>
    <row r="139" spans="1:14" ht="28.05" customHeight="1"/>
    <row r="140" spans="1:14" ht="28.05" customHeight="1"/>
    <row r="141" spans="1:14" ht="28.05" customHeight="1"/>
  </sheetData>
  <mergeCells count="14">
    <mergeCell ref="A5:I5"/>
    <mergeCell ref="A6:I6"/>
    <mergeCell ref="A7:I7"/>
    <mergeCell ref="A8:C8"/>
    <mergeCell ref="A1:I1"/>
    <mergeCell ref="A2:I2"/>
    <mergeCell ref="A3:I3"/>
    <mergeCell ref="A4:I4"/>
    <mergeCell ref="A28:C28"/>
    <mergeCell ref="A9:B9"/>
    <mergeCell ref="A10:C10"/>
    <mergeCell ref="A25:I25"/>
    <mergeCell ref="A26:C26"/>
    <mergeCell ref="A27:B27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2" orientation="landscape" r:id="rId1"/>
  <ignoredErrors>
    <ignoredError sqref="H45:J46 H22:I22 D12:F12 F22 D14:E14 E13:F13 D11:F11 H11:I11 H12:I12 H13:I13 H10:I10" evalError="1"/>
    <ignoredError sqref="G15 F20:H21 G19 F17:H17 F16:G16 G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workbookViewId="0">
      <selection activeCell="E9" sqref="E9"/>
    </sheetView>
  </sheetViews>
  <sheetFormatPr defaultRowHeight="14.4"/>
  <cols>
    <col min="1" max="1" width="48.5546875" style="4" customWidth="1"/>
    <col min="2" max="2" width="15.33203125" style="4" customWidth="1"/>
    <col min="3" max="7" width="15.33203125" customWidth="1"/>
  </cols>
  <sheetData>
    <row r="1" spans="1:7" ht="15.6" thickBot="1">
      <c r="A1" s="223" t="s">
        <v>141</v>
      </c>
      <c r="B1" s="237"/>
      <c r="C1" s="237"/>
      <c r="D1" s="237"/>
      <c r="E1" s="237"/>
      <c r="F1" s="237"/>
      <c r="G1" s="237"/>
    </row>
    <row r="2" spans="1:7" ht="18" customHeight="1" thickBot="1">
      <c r="A2" s="223" t="s">
        <v>194</v>
      </c>
      <c r="B2" s="237"/>
      <c r="C2" s="237"/>
      <c r="D2" s="237"/>
      <c r="E2" s="238"/>
      <c r="F2" s="238"/>
      <c r="G2" s="238"/>
    </row>
    <row r="3" spans="1:7" ht="15.6" thickBot="1">
      <c r="A3" s="223" t="s">
        <v>16</v>
      </c>
      <c r="B3" s="237"/>
      <c r="C3" s="237"/>
      <c r="D3" s="237"/>
      <c r="E3" s="239"/>
      <c r="F3" s="239"/>
      <c r="G3" s="239"/>
    </row>
    <row r="4" spans="1:7" ht="16.2" thickBot="1">
      <c r="A4" s="232"/>
      <c r="B4" s="240"/>
      <c r="C4" s="240"/>
      <c r="D4" s="240"/>
      <c r="E4" s="241"/>
      <c r="F4" s="241"/>
      <c r="G4" s="241"/>
    </row>
    <row r="5" spans="1:7" ht="18" customHeight="1" thickBot="1">
      <c r="A5" s="223" t="s">
        <v>161</v>
      </c>
      <c r="B5" s="237"/>
      <c r="C5" s="237"/>
      <c r="D5" s="237"/>
      <c r="E5" s="238"/>
      <c r="F5" s="238"/>
      <c r="G5" s="238"/>
    </row>
    <row r="6" spans="1:7" ht="16.2" thickBot="1">
      <c r="A6" s="232"/>
      <c r="B6" s="236"/>
      <c r="C6" s="236"/>
      <c r="D6" s="236"/>
      <c r="E6" s="236"/>
      <c r="F6" s="236"/>
      <c r="G6" s="236"/>
    </row>
    <row r="7" spans="1:7" ht="15.75" customHeight="1" thickBot="1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 t="s">
        <v>157</v>
      </c>
      <c r="G7" s="49" t="s">
        <v>158</v>
      </c>
    </row>
    <row r="8" spans="1:7" ht="31.8" thickBot="1">
      <c r="A8" s="52" t="s">
        <v>141</v>
      </c>
      <c r="B8" s="51" t="s">
        <v>193</v>
      </c>
      <c r="C8" s="51" t="s">
        <v>192</v>
      </c>
      <c r="D8" s="51" t="s">
        <v>154</v>
      </c>
      <c r="E8" s="51" t="s">
        <v>191</v>
      </c>
      <c r="F8" s="51" t="s">
        <v>156</v>
      </c>
      <c r="G8" s="51" t="s">
        <v>156</v>
      </c>
    </row>
    <row r="9" spans="1:7" ht="30" customHeight="1" thickBot="1">
      <c r="A9" s="53" t="s">
        <v>12</v>
      </c>
      <c r="B9" s="54">
        <f>SUM(B38+0)</f>
        <v>958899.52</v>
      </c>
      <c r="C9" s="54">
        <f>SUM(C38+0)</f>
        <v>891277.27999999991</v>
      </c>
      <c r="D9" s="54">
        <f t="shared" ref="D9:E9" si="0">SUM(D38+0)</f>
        <v>142147.59000000008</v>
      </c>
      <c r="E9" s="54">
        <f t="shared" si="0"/>
        <v>1033424.87</v>
      </c>
      <c r="F9" s="55">
        <f>E9/B9*100</f>
        <v>107.77196655599535</v>
      </c>
      <c r="G9" s="55">
        <f>E9/C9*100</f>
        <v>115.94875053922615</v>
      </c>
    </row>
    <row r="10" spans="1:7" ht="30" customHeight="1" thickBot="1">
      <c r="A10" s="58" t="s">
        <v>43</v>
      </c>
      <c r="B10" s="59">
        <v>0</v>
      </c>
      <c r="C10" s="59">
        <v>0</v>
      </c>
      <c r="D10" s="60">
        <v>0</v>
      </c>
      <c r="E10" s="60">
        <v>0</v>
      </c>
      <c r="F10" s="56" t="e">
        <f t="shared" ref="F10:F56" si="1">E10/B10*100</f>
        <v>#DIV/0!</v>
      </c>
      <c r="G10" s="56" t="e">
        <f t="shared" ref="G10:G56" si="2">E10/C10*100</f>
        <v>#DIV/0!</v>
      </c>
    </row>
    <row r="11" spans="1:7" ht="30" customHeight="1" thickBot="1">
      <c r="A11" s="61" t="s">
        <v>44</v>
      </c>
      <c r="B11" s="59">
        <v>0</v>
      </c>
      <c r="C11" s="59">
        <v>0</v>
      </c>
      <c r="D11" s="60">
        <v>0</v>
      </c>
      <c r="E11" s="60">
        <v>0</v>
      </c>
      <c r="F11" s="56" t="e">
        <f t="shared" si="1"/>
        <v>#DIV/0!</v>
      </c>
      <c r="G11" s="56" t="e">
        <f t="shared" si="2"/>
        <v>#DIV/0!</v>
      </c>
    </row>
    <row r="12" spans="1:7" s="3" customFormat="1" ht="30" customHeight="1" thickBot="1">
      <c r="A12" s="61" t="s">
        <v>45</v>
      </c>
      <c r="B12" s="59">
        <v>0</v>
      </c>
      <c r="C12" s="59">
        <v>0</v>
      </c>
      <c r="D12" s="60">
        <v>0</v>
      </c>
      <c r="E12" s="60">
        <v>0</v>
      </c>
      <c r="F12" s="56" t="e">
        <f t="shared" si="1"/>
        <v>#DIV/0!</v>
      </c>
      <c r="G12" s="56" t="e">
        <f t="shared" si="2"/>
        <v>#DIV/0!</v>
      </c>
    </row>
    <row r="13" spans="1:7" s="3" customFormat="1" ht="30" customHeight="1" thickBot="1">
      <c r="A13" s="61" t="s">
        <v>46</v>
      </c>
      <c r="B13" s="59">
        <v>0</v>
      </c>
      <c r="C13" s="59">
        <v>0</v>
      </c>
      <c r="D13" s="60">
        <v>0</v>
      </c>
      <c r="E13" s="60">
        <v>0</v>
      </c>
      <c r="F13" s="56" t="e">
        <f t="shared" si="1"/>
        <v>#DIV/0!</v>
      </c>
      <c r="G13" s="56" t="e">
        <f t="shared" si="2"/>
        <v>#DIV/0!</v>
      </c>
    </row>
    <row r="14" spans="1:7" s="3" customFormat="1" ht="30" customHeight="1" thickBot="1">
      <c r="A14" s="61" t="s">
        <v>47</v>
      </c>
      <c r="B14" s="59">
        <v>0</v>
      </c>
      <c r="C14" s="59">
        <v>0</v>
      </c>
      <c r="D14" s="60">
        <v>0</v>
      </c>
      <c r="E14" s="60">
        <v>0</v>
      </c>
      <c r="F14" s="56" t="e">
        <f t="shared" si="1"/>
        <v>#DIV/0!</v>
      </c>
      <c r="G14" s="56" t="e">
        <f t="shared" si="2"/>
        <v>#DIV/0!</v>
      </c>
    </row>
    <row r="15" spans="1:7" s="3" customFormat="1" ht="30" customHeight="1" thickBot="1">
      <c r="A15" s="61" t="s">
        <v>48</v>
      </c>
      <c r="B15" s="59">
        <v>0</v>
      </c>
      <c r="C15" s="59">
        <v>0</v>
      </c>
      <c r="D15" s="60">
        <v>0</v>
      </c>
      <c r="E15" s="60">
        <v>0</v>
      </c>
      <c r="F15" s="56" t="e">
        <f t="shared" si="1"/>
        <v>#DIV/0!</v>
      </c>
      <c r="G15" s="56" t="e">
        <f t="shared" si="2"/>
        <v>#DIV/0!</v>
      </c>
    </row>
    <row r="16" spans="1:7" s="3" customFormat="1" ht="30" customHeight="1" thickBot="1">
      <c r="A16" s="61" t="s">
        <v>49</v>
      </c>
      <c r="B16" s="59">
        <v>0</v>
      </c>
      <c r="C16" s="59">
        <v>0</v>
      </c>
      <c r="D16" s="60">
        <v>0</v>
      </c>
      <c r="E16" s="60">
        <v>0</v>
      </c>
      <c r="F16" s="56" t="e">
        <f t="shared" si="1"/>
        <v>#DIV/0!</v>
      </c>
      <c r="G16" s="56" t="e">
        <f t="shared" si="2"/>
        <v>#DIV/0!</v>
      </c>
    </row>
    <row r="17" spans="1:7" s="3" customFormat="1" ht="30" customHeight="1" thickBot="1">
      <c r="A17" s="58" t="s">
        <v>50</v>
      </c>
      <c r="B17" s="59">
        <v>0</v>
      </c>
      <c r="C17" s="59">
        <v>0</v>
      </c>
      <c r="D17" s="60">
        <v>0</v>
      </c>
      <c r="E17" s="60">
        <v>0</v>
      </c>
      <c r="F17" s="56" t="e">
        <f t="shared" si="1"/>
        <v>#DIV/0!</v>
      </c>
      <c r="G17" s="56" t="e">
        <f t="shared" si="2"/>
        <v>#DIV/0!</v>
      </c>
    </row>
    <row r="18" spans="1:7" ht="30" customHeight="1" thickBot="1">
      <c r="A18" s="61" t="s">
        <v>51</v>
      </c>
      <c r="B18" s="59">
        <v>0</v>
      </c>
      <c r="C18" s="59">
        <v>0</v>
      </c>
      <c r="D18" s="60">
        <v>0</v>
      </c>
      <c r="E18" s="60">
        <v>0</v>
      </c>
      <c r="F18" s="56" t="e">
        <f t="shared" si="1"/>
        <v>#DIV/0!</v>
      </c>
      <c r="G18" s="56" t="e">
        <f t="shared" si="2"/>
        <v>#DIV/0!</v>
      </c>
    </row>
    <row r="19" spans="1:7" s="3" customFormat="1" ht="30" customHeight="1" thickBot="1">
      <c r="A19" s="61" t="s">
        <v>52</v>
      </c>
      <c r="B19" s="59">
        <v>0</v>
      </c>
      <c r="C19" s="59">
        <v>0</v>
      </c>
      <c r="D19" s="60">
        <v>0</v>
      </c>
      <c r="E19" s="60">
        <v>0</v>
      </c>
      <c r="F19" s="56" t="e">
        <f t="shared" si="1"/>
        <v>#DIV/0!</v>
      </c>
      <c r="G19" s="56" t="e">
        <f t="shared" si="2"/>
        <v>#DIV/0!</v>
      </c>
    </row>
    <row r="20" spans="1:7" s="3" customFormat="1" ht="30" customHeight="1" thickBot="1">
      <c r="A20" s="61" t="s">
        <v>53</v>
      </c>
      <c r="B20" s="59">
        <v>0</v>
      </c>
      <c r="C20" s="59">
        <v>0</v>
      </c>
      <c r="D20" s="60">
        <v>0</v>
      </c>
      <c r="E20" s="60">
        <v>0</v>
      </c>
      <c r="F20" s="56" t="e">
        <f t="shared" si="1"/>
        <v>#DIV/0!</v>
      </c>
      <c r="G20" s="56" t="e">
        <f t="shared" si="2"/>
        <v>#DIV/0!</v>
      </c>
    </row>
    <row r="21" spans="1:7" s="3" customFormat="1" ht="30" customHeight="1" thickBot="1">
      <c r="A21" s="61" t="s">
        <v>54</v>
      </c>
      <c r="B21" s="59">
        <v>0</v>
      </c>
      <c r="C21" s="59">
        <v>0</v>
      </c>
      <c r="D21" s="60">
        <v>0</v>
      </c>
      <c r="E21" s="60">
        <v>0</v>
      </c>
      <c r="F21" s="56" t="e">
        <f t="shared" si="1"/>
        <v>#DIV/0!</v>
      </c>
      <c r="G21" s="56" t="e">
        <f t="shared" si="2"/>
        <v>#DIV/0!</v>
      </c>
    </row>
    <row r="22" spans="1:7" s="3" customFormat="1" ht="30" customHeight="1" thickBot="1">
      <c r="A22" s="61" t="s">
        <v>55</v>
      </c>
      <c r="B22" s="59">
        <v>0</v>
      </c>
      <c r="C22" s="59">
        <v>0</v>
      </c>
      <c r="D22" s="60">
        <v>0</v>
      </c>
      <c r="E22" s="60">
        <v>0</v>
      </c>
      <c r="F22" s="56" t="e">
        <f t="shared" si="1"/>
        <v>#DIV/0!</v>
      </c>
      <c r="G22" s="56" t="e">
        <f t="shared" si="2"/>
        <v>#DIV/0!</v>
      </c>
    </row>
    <row r="23" spans="1:7" s="3" customFormat="1" ht="30" customHeight="1" thickBot="1">
      <c r="A23" s="61" t="s">
        <v>56</v>
      </c>
      <c r="B23" s="59">
        <v>0</v>
      </c>
      <c r="C23" s="59">
        <v>0</v>
      </c>
      <c r="D23" s="60">
        <v>0</v>
      </c>
      <c r="E23" s="60">
        <v>0</v>
      </c>
      <c r="F23" s="56" t="e">
        <f t="shared" si="1"/>
        <v>#DIV/0!</v>
      </c>
      <c r="G23" s="56" t="e">
        <f t="shared" si="2"/>
        <v>#DIV/0!</v>
      </c>
    </row>
    <row r="24" spans="1:7" s="3" customFormat="1" ht="30" customHeight="1" thickBot="1">
      <c r="A24" s="58" t="s">
        <v>57</v>
      </c>
      <c r="B24" s="59">
        <v>0</v>
      </c>
      <c r="C24" s="59">
        <v>0</v>
      </c>
      <c r="D24" s="60">
        <v>0</v>
      </c>
      <c r="E24" s="60">
        <v>0</v>
      </c>
      <c r="F24" s="56" t="e">
        <f t="shared" si="1"/>
        <v>#DIV/0!</v>
      </c>
      <c r="G24" s="56" t="e">
        <f t="shared" si="2"/>
        <v>#DIV/0!</v>
      </c>
    </row>
    <row r="25" spans="1:7" ht="30" customHeight="1" thickBot="1">
      <c r="A25" s="61" t="s">
        <v>58</v>
      </c>
      <c r="B25" s="59">
        <v>0</v>
      </c>
      <c r="C25" s="59">
        <v>0</v>
      </c>
      <c r="D25" s="60">
        <v>0</v>
      </c>
      <c r="E25" s="60">
        <v>0</v>
      </c>
      <c r="F25" s="56" t="e">
        <f t="shared" si="1"/>
        <v>#DIV/0!</v>
      </c>
      <c r="G25" s="56" t="e">
        <f t="shared" si="2"/>
        <v>#DIV/0!</v>
      </c>
    </row>
    <row r="26" spans="1:7" s="3" customFormat="1" ht="30" customHeight="1" thickBot="1">
      <c r="A26" s="61" t="s">
        <v>59</v>
      </c>
      <c r="B26" s="59">
        <v>0</v>
      </c>
      <c r="C26" s="59">
        <v>0</v>
      </c>
      <c r="D26" s="60">
        <v>0</v>
      </c>
      <c r="E26" s="60">
        <v>0</v>
      </c>
      <c r="F26" s="56" t="e">
        <f t="shared" si="1"/>
        <v>#DIV/0!</v>
      </c>
      <c r="G26" s="56" t="e">
        <f t="shared" si="2"/>
        <v>#DIV/0!</v>
      </c>
    </row>
    <row r="27" spans="1:7" s="3" customFormat="1" ht="30" customHeight="1" thickBot="1">
      <c r="A27" s="61" t="s">
        <v>60</v>
      </c>
      <c r="B27" s="59">
        <v>0</v>
      </c>
      <c r="C27" s="59">
        <v>0</v>
      </c>
      <c r="D27" s="60">
        <v>0</v>
      </c>
      <c r="E27" s="60">
        <v>0</v>
      </c>
      <c r="F27" s="56" t="e">
        <f t="shared" si="1"/>
        <v>#DIV/0!</v>
      </c>
      <c r="G27" s="56" t="e">
        <f t="shared" si="2"/>
        <v>#DIV/0!</v>
      </c>
    </row>
    <row r="28" spans="1:7" s="3" customFormat="1" ht="30" customHeight="1" thickBot="1">
      <c r="A28" s="61" t="s">
        <v>61</v>
      </c>
      <c r="B28" s="59">
        <v>0</v>
      </c>
      <c r="C28" s="59">
        <v>0</v>
      </c>
      <c r="D28" s="60">
        <v>0</v>
      </c>
      <c r="E28" s="60">
        <v>0</v>
      </c>
      <c r="F28" s="56" t="e">
        <f t="shared" si="1"/>
        <v>#DIV/0!</v>
      </c>
      <c r="G28" s="56" t="e">
        <f t="shared" si="2"/>
        <v>#DIV/0!</v>
      </c>
    </row>
    <row r="29" spans="1:7" s="3" customFormat="1" ht="30" customHeight="1" thickBot="1">
      <c r="A29" s="61" t="s">
        <v>62</v>
      </c>
      <c r="B29" s="59">
        <v>0</v>
      </c>
      <c r="C29" s="59">
        <v>0</v>
      </c>
      <c r="D29" s="60">
        <v>0</v>
      </c>
      <c r="E29" s="60">
        <v>0</v>
      </c>
      <c r="F29" s="56" t="e">
        <f t="shared" si="1"/>
        <v>#DIV/0!</v>
      </c>
      <c r="G29" s="56" t="e">
        <f t="shared" si="2"/>
        <v>#DIV/0!</v>
      </c>
    </row>
    <row r="30" spans="1:7" s="3" customFormat="1" ht="30" customHeight="1" thickBot="1">
      <c r="A30" s="61" t="s">
        <v>63</v>
      </c>
      <c r="B30" s="59">
        <v>0</v>
      </c>
      <c r="C30" s="59">
        <v>0</v>
      </c>
      <c r="D30" s="60">
        <v>0</v>
      </c>
      <c r="E30" s="60">
        <v>0</v>
      </c>
      <c r="F30" s="56" t="e">
        <f t="shared" si="1"/>
        <v>#DIV/0!</v>
      </c>
      <c r="G30" s="56" t="e">
        <f t="shared" si="2"/>
        <v>#DIV/0!</v>
      </c>
    </row>
    <row r="31" spans="1:7" s="3" customFormat="1" ht="30" customHeight="1" thickBot="1">
      <c r="A31" s="58" t="s">
        <v>64</v>
      </c>
      <c r="B31" s="59">
        <v>0</v>
      </c>
      <c r="C31" s="59">
        <v>0</v>
      </c>
      <c r="D31" s="60">
        <v>0</v>
      </c>
      <c r="E31" s="60">
        <v>0</v>
      </c>
      <c r="F31" s="56" t="e">
        <f t="shared" si="1"/>
        <v>#DIV/0!</v>
      </c>
      <c r="G31" s="56" t="e">
        <f t="shared" si="2"/>
        <v>#DIV/0!</v>
      </c>
    </row>
    <row r="32" spans="1:7" ht="30" customHeight="1" thickBot="1">
      <c r="A32" s="61" t="s">
        <v>65</v>
      </c>
      <c r="B32" s="59">
        <v>0</v>
      </c>
      <c r="C32" s="59">
        <v>0</v>
      </c>
      <c r="D32" s="60">
        <v>0</v>
      </c>
      <c r="E32" s="60">
        <v>0</v>
      </c>
      <c r="F32" s="56" t="e">
        <f t="shared" si="1"/>
        <v>#DIV/0!</v>
      </c>
      <c r="G32" s="56" t="e">
        <f t="shared" si="2"/>
        <v>#DIV/0!</v>
      </c>
    </row>
    <row r="33" spans="1:7" s="3" customFormat="1" ht="30" customHeight="1" thickBot="1">
      <c r="A33" s="61" t="s">
        <v>66</v>
      </c>
      <c r="B33" s="59">
        <v>0</v>
      </c>
      <c r="C33" s="59">
        <v>0</v>
      </c>
      <c r="D33" s="60">
        <v>0</v>
      </c>
      <c r="E33" s="60">
        <v>0</v>
      </c>
      <c r="F33" s="56" t="e">
        <f t="shared" si="1"/>
        <v>#DIV/0!</v>
      </c>
      <c r="G33" s="56" t="e">
        <f t="shared" si="2"/>
        <v>#DIV/0!</v>
      </c>
    </row>
    <row r="34" spans="1:7" s="3" customFormat="1" ht="30" customHeight="1" thickBot="1">
      <c r="A34" s="61" t="s">
        <v>67</v>
      </c>
      <c r="B34" s="59">
        <v>0</v>
      </c>
      <c r="C34" s="59">
        <v>0</v>
      </c>
      <c r="D34" s="60">
        <v>0</v>
      </c>
      <c r="E34" s="60">
        <v>0</v>
      </c>
      <c r="F34" s="56" t="e">
        <f t="shared" si="1"/>
        <v>#DIV/0!</v>
      </c>
      <c r="G34" s="56" t="e">
        <f t="shared" si="2"/>
        <v>#DIV/0!</v>
      </c>
    </row>
    <row r="35" spans="1:7" s="3" customFormat="1" ht="30" customHeight="1" thickBot="1">
      <c r="A35" s="61" t="s">
        <v>68</v>
      </c>
      <c r="B35" s="59">
        <v>0</v>
      </c>
      <c r="C35" s="59">
        <v>0</v>
      </c>
      <c r="D35" s="60">
        <v>0</v>
      </c>
      <c r="E35" s="60">
        <v>0</v>
      </c>
      <c r="F35" s="56" t="e">
        <f t="shared" si="1"/>
        <v>#DIV/0!</v>
      </c>
      <c r="G35" s="56" t="e">
        <f t="shared" si="2"/>
        <v>#DIV/0!</v>
      </c>
    </row>
    <row r="36" spans="1:7" s="3" customFormat="1" ht="30" customHeight="1" thickBot="1">
      <c r="A36" s="61" t="s">
        <v>69</v>
      </c>
      <c r="B36" s="59">
        <v>0</v>
      </c>
      <c r="C36" s="59">
        <v>0</v>
      </c>
      <c r="D36" s="60">
        <v>0</v>
      </c>
      <c r="E36" s="60">
        <v>0</v>
      </c>
      <c r="F36" s="56" t="e">
        <f t="shared" si="1"/>
        <v>#DIV/0!</v>
      </c>
      <c r="G36" s="56" t="e">
        <f t="shared" si="2"/>
        <v>#DIV/0!</v>
      </c>
    </row>
    <row r="37" spans="1:7" s="3" customFormat="1" ht="30" customHeight="1" thickBot="1">
      <c r="A37" s="61" t="s">
        <v>70</v>
      </c>
      <c r="B37" s="59">
        <v>0</v>
      </c>
      <c r="C37" s="59">
        <v>0</v>
      </c>
      <c r="D37" s="60">
        <v>0</v>
      </c>
      <c r="E37" s="60">
        <v>0</v>
      </c>
      <c r="F37" s="56" t="e">
        <f t="shared" si="1"/>
        <v>#DIV/0!</v>
      </c>
      <c r="G37" s="56" t="e">
        <f t="shared" si="2"/>
        <v>#DIV/0!</v>
      </c>
    </row>
    <row r="38" spans="1:7" s="3" customFormat="1" ht="30" customHeight="1" thickBot="1">
      <c r="A38" s="62" t="s">
        <v>71</v>
      </c>
      <c r="B38" s="63">
        <f>B39+0</f>
        <v>958899.52</v>
      </c>
      <c r="C38" s="63">
        <f>C39+0</f>
        <v>891277.27999999991</v>
      </c>
      <c r="D38" s="63">
        <f t="shared" ref="D38:E38" si="3">D39+0</f>
        <v>142147.59000000008</v>
      </c>
      <c r="E38" s="63">
        <f t="shared" si="3"/>
        <v>1033424.87</v>
      </c>
      <c r="F38" s="55">
        <f t="shared" si="1"/>
        <v>107.77196655599535</v>
      </c>
      <c r="G38" s="55">
        <f t="shared" si="2"/>
        <v>115.94875053922615</v>
      </c>
    </row>
    <row r="39" spans="1:7" ht="30" customHeight="1" thickBot="1">
      <c r="A39" s="64" t="s">
        <v>72</v>
      </c>
      <c r="B39" s="63">
        <f>'POSEBNI DIO'!C6+0</f>
        <v>958899.52</v>
      </c>
      <c r="C39" s="63">
        <f>'POSEBNI DIO'!D6+0</f>
        <v>891277.27999999991</v>
      </c>
      <c r="D39" s="63">
        <f>'POSEBNI DIO'!E6+0</f>
        <v>142147.59000000008</v>
      </c>
      <c r="E39" s="63">
        <f>'POSEBNI DIO'!F6+0</f>
        <v>1033424.87</v>
      </c>
      <c r="F39" s="55">
        <f t="shared" si="1"/>
        <v>107.77196655599535</v>
      </c>
      <c r="G39" s="55">
        <f t="shared" si="2"/>
        <v>115.94875053922615</v>
      </c>
    </row>
    <row r="40" spans="1:7" s="3" customFormat="1" ht="30" customHeight="1" thickBot="1">
      <c r="A40" s="61" t="s">
        <v>73</v>
      </c>
      <c r="B40" s="59">
        <v>0</v>
      </c>
      <c r="C40" s="59">
        <v>0</v>
      </c>
      <c r="D40" s="65">
        <v>0</v>
      </c>
      <c r="E40" s="65">
        <v>0</v>
      </c>
      <c r="F40" s="56" t="e">
        <f t="shared" si="1"/>
        <v>#DIV/0!</v>
      </c>
      <c r="G40" s="56" t="e">
        <f t="shared" si="2"/>
        <v>#DIV/0!</v>
      </c>
    </row>
    <row r="41" spans="1:7" s="3" customFormat="1" ht="30" customHeight="1" thickBot="1">
      <c r="A41" s="61" t="s">
        <v>74</v>
      </c>
      <c r="B41" s="59">
        <v>0</v>
      </c>
      <c r="C41" s="59">
        <v>0</v>
      </c>
      <c r="D41" s="65">
        <v>0</v>
      </c>
      <c r="E41" s="65">
        <v>0</v>
      </c>
      <c r="F41" s="56" t="e">
        <f t="shared" si="1"/>
        <v>#DIV/0!</v>
      </c>
      <c r="G41" s="56" t="e">
        <f t="shared" si="2"/>
        <v>#DIV/0!</v>
      </c>
    </row>
    <row r="42" spans="1:7" s="3" customFormat="1" ht="30" customHeight="1" thickBot="1">
      <c r="A42" s="61" t="s">
        <v>75</v>
      </c>
      <c r="B42" s="59">
        <v>0</v>
      </c>
      <c r="C42" s="59">
        <v>0</v>
      </c>
      <c r="D42" s="65">
        <v>0</v>
      </c>
      <c r="E42" s="65">
        <v>0</v>
      </c>
      <c r="F42" s="56" t="e">
        <f t="shared" si="1"/>
        <v>#DIV/0!</v>
      </c>
      <c r="G42" s="56" t="e">
        <f t="shared" si="2"/>
        <v>#DIV/0!</v>
      </c>
    </row>
    <row r="43" spans="1:7" s="3" customFormat="1" ht="30" customHeight="1" thickBot="1">
      <c r="A43" s="61" t="s">
        <v>76</v>
      </c>
      <c r="B43" s="59">
        <v>0</v>
      </c>
      <c r="C43" s="59">
        <v>0</v>
      </c>
      <c r="D43" s="65">
        <v>0</v>
      </c>
      <c r="E43" s="65">
        <v>0</v>
      </c>
      <c r="F43" s="56" t="e">
        <f t="shared" si="1"/>
        <v>#DIV/0!</v>
      </c>
      <c r="G43" s="56" t="e">
        <f t="shared" si="2"/>
        <v>#DIV/0!</v>
      </c>
    </row>
    <row r="44" spans="1:7" s="3" customFormat="1" ht="30" customHeight="1" thickBot="1">
      <c r="A44" s="61" t="s">
        <v>77</v>
      </c>
      <c r="B44" s="59">
        <v>0</v>
      </c>
      <c r="C44" s="59">
        <v>0</v>
      </c>
      <c r="D44" s="65">
        <v>0</v>
      </c>
      <c r="E44" s="65">
        <v>0</v>
      </c>
      <c r="F44" s="56" t="e">
        <f t="shared" si="1"/>
        <v>#DIV/0!</v>
      </c>
      <c r="G44" s="56" t="e">
        <f t="shared" si="2"/>
        <v>#DIV/0!</v>
      </c>
    </row>
    <row r="45" spans="1:7" s="3" customFormat="1" ht="30" customHeight="1" thickBot="1">
      <c r="A45" s="61" t="s">
        <v>78</v>
      </c>
      <c r="B45" s="59">
        <v>0</v>
      </c>
      <c r="C45" s="59">
        <v>0</v>
      </c>
      <c r="D45" s="65">
        <v>0</v>
      </c>
      <c r="E45" s="65">
        <v>0</v>
      </c>
      <c r="F45" s="56" t="e">
        <f t="shared" si="1"/>
        <v>#DIV/0!</v>
      </c>
      <c r="G45" s="56" t="e">
        <f t="shared" si="2"/>
        <v>#DIV/0!</v>
      </c>
    </row>
    <row r="46" spans="1:7" s="3" customFormat="1" ht="30" customHeight="1" thickBot="1">
      <c r="A46" s="61" t="s">
        <v>79</v>
      </c>
      <c r="B46" s="59">
        <v>0</v>
      </c>
      <c r="C46" s="59">
        <v>0</v>
      </c>
      <c r="D46" s="65">
        <v>0</v>
      </c>
      <c r="E46" s="65">
        <v>0</v>
      </c>
      <c r="F46" s="56" t="e">
        <f t="shared" si="1"/>
        <v>#DIV/0!</v>
      </c>
      <c r="G46" s="56" t="e">
        <f t="shared" si="2"/>
        <v>#DIV/0!</v>
      </c>
    </row>
    <row r="47" spans="1:7" s="3" customFormat="1" ht="30" customHeight="1" thickBot="1">
      <c r="A47" s="58" t="s">
        <v>80</v>
      </c>
      <c r="B47" s="59">
        <v>0</v>
      </c>
      <c r="C47" s="59">
        <v>0</v>
      </c>
      <c r="D47" s="65">
        <v>0</v>
      </c>
      <c r="E47" s="65">
        <v>0</v>
      </c>
      <c r="F47" s="56" t="e">
        <f t="shared" si="1"/>
        <v>#DIV/0!</v>
      </c>
      <c r="G47" s="56" t="e">
        <f t="shared" si="2"/>
        <v>#DIV/0!</v>
      </c>
    </row>
    <row r="48" spans="1:7" ht="30" customHeight="1" thickBot="1">
      <c r="A48" s="61" t="s">
        <v>81</v>
      </c>
      <c r="B48" s="59">
        <v>0</v>
      </c>
      <c r="C48" s="59">
        <v>0</v>
      </c>
      <c r="D48" s="65">
        <v>0</v>
      </c>
      <c r="E48" s="65">
        <v>0</v>
      </c>
      <c r="F48" s="56" t="e">
        <f t="shared" si="1"/>
        <v>#DIV/0!</v>
      </c>
      <c r="G48" s="56" t="e">
        <f t="shared" si="2"/>
        <v>#DIV/0!</v>
      </c>
    </row>
    <row r="49" spans="1:7" s="3" customFormat="1" ht="30" customHeight="1" thickBot="1">
      <c r="A49" s="61" t="s">
        <v>82</v>
      </c>
      <c r="B49" s="59">
        <v>0</v>
      </c>
      <c r="C49" s="59">
        <v>0</v>
      </c>
      <c r="D49" s="65">
        <v>0</v>
      </c>
      <c r="E49" s="65">
        <v>0</v>
      </c>
      <c r="F49" s="56" t="e">
        <f t="shared" si="1"/>
        <v>#DIV/0!</v>
      </c>
      <c r="G49" s="56" t="e">
        <f t="shared" si="2"/>
        <v>#DIV/0!</v>
      </c>
    </row>
    <row r="50" spans="1:7" s="3" customFormat="1" ht="30" customHeight="1" thickBot="1">
      <c r="A50" s="61" t="s">
        <v>83</v>
      </c>
      <c r="B50" s="59">
        <v>0</v>
      </c>
      <c r="C50" s="59">
        <v>0</v>
      </c>
      <c r="D50" s="65">
        <v>0</v>
      </c>
      <c r="E50" s="65">
        <v>0</v>
      </c>
      <c r="F50" s="56" t="e">
        <f t="shared" si="1"/>
        <v>#DIV/0!</v>
      </c>
      <c r="G50" s="56" t="e">
        <f t="shared" si="2"/>
        <v>#DIV/0!</v>
      </c>
    </row>
    <row r="51" spans="1:7" s="3" customFormat="1" ht="30" customHeight="1" thickBot="1">
      <c r="A51" s="61" t="s">
        <v>84</v>
      </c>
      <c r="B51" s="59">
        <v>0</v>
      </c>
      <c r="C51" s="59">
        <v>0</v>
      </c>
      <c r="D51" s="65">
        <v>0</v>
      </c>
      <c r="E51" s="65">
        <v>0</v>
      </c>
      <c r="F51" s="56" t="e">
        <f t="shared" si="1"/>
        <v>#DIV/0!</v>
      </c>
      <c r="G51" s="56" t="e">
        <f t="shared" si="2"/>
        <v>#DIV/0!</v>
      </c>
    </row>
    <row r="52" spans="1:7" s="3" customFormat="1" ht="30" customHeight="1" thickBot="1">
      <c r="A52" s="61" t="s">
        <v>85</v>
      </c>
      <c r="B52" s="59">
        <v>0</v>
      </c>
      <c r="C52" s="59">
        <v>0</v>
      </c>
      <c r="D52" s="65">
        <v>0</v>
      </c>
      <c r="E52" s="65">
        <v>0</v>
      </c>
      <c r="F52" s="56" t="e">
        <f t="shared" si="1"/>
        <v>#DIV/0!</v>
      </c>
      <c r="G52" s="56" t="e">
        <f t="shared" si="2"/>
        <v>#DIV/0!</v>
      </c>
    </row>
    <row r="53" spans="1:7" s="3" customFormat="1" ht="30" customHeight="1" thickBot="1">
      <c r="A53" s="61" t="s">
        <v>86</v>
      </c>
      <c r="B53" s="59">
        <v>0</v>
      </c>
      <c r="C53" s="59">
        <v>0</v>
      </c>
      <c r="D53" s="65">
        <v>0</v>
      </c>
      <c r="E53" s="65">
        <v>0</v>
      </c>
      <c r="F53" s="56" t="e">
        <f t="shared" si="1"/>
        <v>#DIV/0!</v>
      </c>
      <c r="G53" s="56" t="e">
        <f t="shared" si="2"/>
        <v>#DIV/0!</v>
      </c>
    </row>
    <row r="54" spans="1:7" s="3" customFormat="1" ht="30" customHeight="1" thickBot="1">
      <c r="A54" s="61" t="s">
        <v>87</v>
      </c>
      <c r="B54" s="59">
        <v>0</v>
      </c>
      <c r="C54" s="59">
        <v>0</v>
      </c>
      <c r="D54" s="65">
        <v>0</v>
      </c>
      <c r="E54" s="65">
        <v>0</v>
      </c>
      <c r="F54" s="56" t="e">
        <f t="shared" si="1"/>
        <v>#DIV/0!</v>
      </c>
      <c r="G54" s="56" t="e">
        <f t="shared" si="2"/>
        <v>#DIV/0!</v>
      </c>
    </row>
    <row r="55" spans="1:7" s="3" customFormat="1" ht="30" customHeight="1" thickBot="1">
      <c r="A55" s="61" t="s">
        <v>88</v>
      </c>
      <c r="B55" s="59">
        <v>0</v>
      </c>
      <c r="C55" s="59">
        <v>0</v>
      </c>
      <c r="D55" s="65">
        <v>0</v>
      </c>
      <c r="E55" s="65">
        <v>0</v>
      </c>
      <c r="F55" s="56" t="e">
        <f t="shared" si="1"/>
        <v>#DIV/0!</v>
      </c>
      <c r="G55" s="56" t="e">
        <f t="shared" si="2"/>
        <v>#DIV/0!</v>
      </c>
    </row>
    <row r="56" spans="1:7" s="3" customFormat="1" ht="30" customHeight="1" thickBot="1">
      <c r="A56" s="61" t="s">
        <v>89</v>
      </c>
      <c r="B56" s="59">
        <v>0</v>
      </c>
      <c r="C56" s="59">
        <v>0</v>
      </c>
      <c r="D56" s="65">
        <v>0</v>
      </c>
      <c r="E56" s="65">
        <v>0</v>
      </c>
      <c r="F56" s="56" t="e">
        <f t="shared" si="1"/>
        <v>#DIV/0!</v>
      </c>
      <c r="G56" s="56" t="e">
        <f t="shared" si="2"/>
        <v>#DIV/0!</v>
      </c>
    </row>
    <row r="57" spans="1:7" s="3" customFormat="1" ht="30" customHeight="1">
      <c r="A57" s="11"/>
      <c r="B57" s="11"/>
      <c r="C57" s="11"/>
      <c r="D57" s="11"/>
      <c r="E57" s="11"/>
      <c r="F57" s="57"/>
      <c r="G57" s="57"/>
    </row>
    <row r="58" spans="1:7" ht="30" customHeight="1">
      <c r="F58" s="11"/>
      <c r="G58" s="11"/>
    </row>
  </sheetData>
  <mergeCells count="6">
    <mergeCell ref="A6:G6"/>
    <mergeCell ref="A1:G1"/>
    <mergeCell ref="A2:G2"/>
    <mergeCell ref="A3:G3"/>
    <mergeCell ref="A5:G5"/>
    <mergeCell ref="A4:G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F10:G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175E-6B81-49D3-ADBA-D227E55300CD}">
  <sheetPr>
    <pageSetUpPr fitToPage="1"/>
  </sheetPr>
  <dimension ref="A1:K116"/>
  <sheetViews>
    <sheetView workbookViewId="0">
      <selection activeCell="J12" sqref="J12"/>
    </sheetView>
  </sheetViews>
  <sheetFormatPr defaultRowHeight="14.4"/>
  <cols>
    <col min="1" max="1" width="12.77734375" style="24" customWidth="1"/>
    <col min="2" max="2" width="51.88671875" style="24" customWidth="1"/>
    <col min="3" max="6" width="14.77734375" style="24" customWidth="1"/>
    <col min="7" max="9" width="8.5546875" style="24" bestFit="1" customWidth="1"/>
    <col min="10" max="10" width="8.88671875" style="24" customWidth="1"/>
    <col min="11" max="16384" width="8.88671875" style="24"/>
  </cols>
  <sheetData>
    <row r="1" spans="1:10" ht="15.6" customHeight="1" thickBot="1">
      <c r="A1" s="230" t="s">
        <v>141</v>
      </c>
      <c r="B1" s="234"/>
      <c r="C1" s="234"/>
      <c r="D1" s="234"/>
      <c r="E1" s="234"/>
      <c r="F1" s="234"/>
      <c r="G1" s="234"/>
      <c r="H1" s="234"/>
      <c r="I1" s="130"/>
    </row>
    <row r="2" spans="1:10" ht="18" customHeight="1" thickBot="1">
      <c r="A2" s="230" t="s">
        <v>194</v>
      </c>
      <c r="B2" s="224"/>
      <c r="C2" s="224"/>
      <c r="D2" s="224"/>
      <c r="E2" s="224"/>
      <c r="F2" s="224"/>
      <c r="G2" s="224"/>
      <c r="H2" s="224"/>
      <c r="I2" s="131"/>
    </row>
    <row r="3" spans="1:10" ht="15.75" customHeight="1" thickBot="1">
      <c r="A3" s="230" t="s">
        <v>16</v>
      </c>
      <c r="B3" s="234"/>
      <c r="C3" s="234"/>
      <c r="D3" s="234"/>
      <c r="E3" s="234"/>
      <c r="F3" s="234"/>
      <c r="G3" s="234"/>
      <c r="H3" s="234"/>
      <c r="I3" s="130"/>
    </row>
    <row r="4" spans="1:10" ht="16.2" thickBot="1">
      <c r="A4" s="242"/>
      <c r="B4" s="247"/>
      <c r="C4" s="247"/>
      <c r="D4" s="247"/>
      <c r="E4" s="247"/>
      <c r="F4" s="247"/>
      <c r="G4" s="247"/>
      <c r="H4" s="248"/>
      <c r="I4" s="131"/>
    </row>
    <row r="5" spans="1:10" ht="18" customHeight="1" thickBot="1">
      <c r="A5" s="230" t="s">
        <v>160</v>
      </c>
      <c r="B5" s="234"/>
      <c r="C5" s="234"/>
      <c r="D5" s="234"/>
      <c r="E5" s="234"/>
      <c r="F5" s="234"/>
      <c r="G5" s="234"/>
      <c r="H5" s="234"/>
      <c r="I5" s="130"/>
    </row>
    <row r="6" spans="1:10" ht="16.2" thickBot="1">
      <c r="A6" s="242"/>
      <c r="B6" s="243"/>
      <c r="C6" s="243"/>
      <c r="D6" s="243"/>
      <c r="E6" s="243"/>
      <c r="F6" s="243"/>
      <c r="G6" s="243"/>
      <c r="H6" s="244"/>
      <c r="I6" s="131"/>
    </row>
    <row r="7" spans="1:10" ht="15" thickBot="1">
      <c r="A7" s="245">
        <v>1</v>
      </c>
      <c r="B7" s="246"/>
      <c r="C7" s="47">
        <v>2</v>
      </c>
      <c r="D7" s="47">
        <v>3</v>
      </c>
      <c r="E7" s="47">
        <v>4</v>
      </c>
      <c r="F7" s="47">
        <v>5</v>
      </c>
      <c r="G7" s="47" t="s">
        <v>157</v>
      </c>
      <c r="H7" s="47" t="s">
        <v>158</v>
      </c>
      <c r="I7"/>
    </row>
    <row r="8" spans="1:10" ht="28.2" thickBot="1">
      <c r="A8" s="112" t="s">
        <v>163</v>
      </c>
      <c r="B8" s="113" t="s">
        <v>22</v>
      </c>
      <c r="C8" s="113" t="s">
        <v>193</v>
      </c>
      <c r="D8" s="113" t="s">
        <v>192</v>
      </c>
      <c r="E8" s="113" t="s">
        <v>154</v>
      </c>
      <c r="F8" s="113" t="s">
        <v>191</v>
      </c>
      <c r="G8" s="113" t="s">
        <v>156</v>
      </c>
      <c r="H8" s="113" t="s">
        <v>156</v>
      </c>
      <c r="I8" s="45"/>
      <c r="J8" s="45"/>
    </row>
    <row r="9" spans="1:10" ht="15" thickBot="1">
      <c r="A9" s="73"/>
      <c r="B9" s="34" t="s">
        <v>42</v>
      </c>
      <c r="C9" s="35">
        <v>0</v>
      </c>
      <c r="D9" s="35">
        <v>0</v>
      </c>
      <c r="E9" s="36">
        <v>0</v>
      </c>
      <c r="F9" s="36">
        <v>0</v>
      </c>
      <c r="G9" s="36">
        <v>0</v>
      </c>
      <c r="H9" s="48" t="e">
        <f t="shared" ref="H9:H24" si="0">E9/C9*100</f>
        <v>#DIV/0!</v>
      </c>
      <c r="I9" s="45"/>
      <c r="J9" s="45"/>
    </row>
    <row r="10" spans="1:10" ht="15" thickBot="1">
      <c r="A10" s="73" t="s">
        <v>29</v>
      </c>
      <c r="B10" s="37" t="s">
        <v>30</v>
      </c>
      <c r="C10" s="35">
        <v>0</v>
      </c>
      <c r="D10" s="35">
        <v>0</v>
      </c>
      <c r="E10" s="36">
        <v>0</v>
      </c>
      <c r="F10" s="36">
        <v>0</v>
      </c>
      <c r="G10" s="36">
        <v>0</v>
      </c>
      <c r="H10" s="48" t="e">
        <f t="shared" si="0"/>
        <v>#DIV/0!</v>
      </c>
      <c r="I10" s="45"/>
      <c r="J10" s="45"/>
    </row>
    <row r="11" spans="1:10" ht="15" thickBot="1">
      <c r="A11" s="114"/>
      <c r="B11" s="115"/>
      <c r="C11" s="116"/>
      <c r="D11" s="116"/>
      <c r="E11" s="117"/>
      <c r="F11" s="117"/>
      <c r="G11" s="117"/>
      <c r="H11" s="117"/>
      <c r="I11" s="45"/>
      <c r="J11" s="45"/>
    </row>
    <row r="12" spans="1:10" ht="15" thickBot="1">
      <c r="A12" s="73"/>
      <c r="B12" s="34" t="s">
        <v>18</v>
      </c>
      <c r="C12" s="35">
        <v>0</v>
      </c>
      <c r="D12" s="35">
        <v>0</v>
      </c>
      <c r="E12" s="36">
        <v>0</v>
      </c>
      <c r="F12" s="36">
        <v>0</v>
      </c>
      <c r="G12" s="36">
        <v>0</v>
      </c>
      <c r="H12" s="48" t="e">
        <f t="shared" si="0"/>
        <v>#DIV/0!</v>
      </c>
      <c r="I12" s="45"/>
      <c r="J12" s="45"/>
    </row>
    <row r="13" spans="1:10" ht="15" thickBot="1">
      <c r="A13" s="71" t="s">
        <v>40</v>
      </c>
      <c r="B13" s="42" t="s">
        <v>41</v>
      </c>
      <c r="C13" s="35">
        <v>0</v>
      </c>
      <c r="D13" s="35">
        <v>0</v>
      </c>
      <c r="E13" s="36">
        <v>0</v>
      </c>
      <c r="F13" s="36">
        <v>0</v>
      </c>
      <c r="G13" s="36">
        <v>0</v>
      </c>
      <c r="H13" s="48" t="e">
        <f t="shared" si="0"/>
        <v>#DIV/0!</v>
      </c>
      <c r="I13" s="45"/>
      <c r="J13" s="45"/>
    </row>
    <row r="14" spans="1:10" ht="15" thickBot="1">
      <c r="A14" s="118"/>
      <c r="B14" s="119"/>
      <c r="C14" s="116"/>
      <c r="D14" s="116"/>
      <c r="E14" s="117"/>
      <c r="F14" s="117"/>
      <c r="G14" s="117"/>
      <c r="H14" s="117"/>
      <c r="I14" s="45"/>
      <c r="J14" s="45"/>
    </row>
    <row r="15" spans="1:10" ht="15" thickBot="1">
      <c r="A15" s="120"/>
      <c r="B15" s="121" t="s">
        <v>14</v>
      </c>
      <c r="C15" s="35">
        <v>0</v>
      </c>
      <c r="D15" s="35">
        <v>0</v>
      </c>
      <c r="E15" s="36">
        <v>0</v>
      </c>
      <c r="F15" s="36">
        <v>0</v>
      </c>
      <c r="G15" s="36">
        <v>0</v>
      </c>
      <c r="H15" s="48" t="e">
        <f t="shared" si="0"/>
        <v>#DIV/0!</v>
      </c>
      <c r="I15" s="45"/>
      <c r="J15" s="45"/>
    </row>
    <row r="16" spans="1:10" ht="15" thickBot="1">
      <c r="A16" s="73"/>
      <c r="B16" s="122" t="s">
        <v>19</v>
      </c>
      <c r="C16" s="35">
        <v>0</v>
      </c>
      <c r="D16" s="35">
        <v>0</v>
      </c>
      <c r="E16" s="36">
        <v>0</v>
      </c>
      <c r="F16" s="36">
        <v>0</v>
      </c>
      <c r="G16" s="36">
        <v>0</v>
      </c>
      <c r="H16" s="48" t="e">
        <f t="shared" si="0"/>
        <v>#DIV/0!</v>
      </c>
      <c r="I16" s="45"/>
      <c r="J16" s="45"/>
    </row>
    <row r="17" spans="1:11" ht="15" thickBot="1">
      <c r="A17" s="71" t="s">
        <v>33</v>
      </c>
      <c r="B17" s="39" t="s">
        <v>8</v>
      </c>
      <c r="C17" s="35">
        <v>0</v>
      </c>
      <c r="D17" s="35">
        <v>0</v>
      </c>
      <c r="E17" s="36">
        <v>0</v>
      </c>
      <c r="F17" s="36">
        <v>0</v>
      </c>
      <c r="G17" s="36">
        <v>0</v>
      </c>
      <c r="H17" s="48" t="e">
        <f t="shared" si="0"/>
        <v>#DIV/0!</v>
      </c>
      <c r="I17" s="45"/>
      <c r="J17" s="45"/>
    </row>
    <row r="18" spans="1:11" ht="15" thickBot="1">
      <c r="A18" s="73" t="s">
        <v>29</v>
      </c>
      <c r="B18" s="37" t="s">
        <v>30</v>
      </c>
      <c r="C18" s="35">
        <v>0</v>
      </c>
      <c r="D18" s="35">
        <v>0</v>
      </c>
      <c r="E18" s="36">
        <v>0</v>
      </c>
      <c r="F18" s="36">
        <v>0</v>
      </c>
      <c r="G18" s="36">
        <v>0</v>
      </c>
      <c r="H18" s="48" t="e">
        <f t="shared" si="0"/>
        <v>#DIV/0!</v>
      </c>
      <c r="I18" s="45"/>
      <c r="J18" s="45"/>
    </row>
    <row r="19" spans="1:11" ht="15" thickBot="1">
      <c r="A19" s="71" t="s">
        <v>36</v>
      </c>
      <c r="B19" s="39" t="s">
        <v>37</v>
      </c>
      <c r="C19" s="35">
        <v>0</v>
      </c>
      <c r="D19" s="35">
        <v>0</v>
      </c>
      <c r="E19" s="36">
        <v>0</v>
      </c>
      <c r="F19" s="36">
        <v>0</v>
      </c>
      <c r="G19" s="36">
        <v>0</v>
      </c>
      <c r="H19" s="48" t="e">
        <f t="shared" si="0"/>
        <v>#DIV/0!</v>
      </c>
      <c r="I19" s="45"/>
      <c r="J19" s="45"/>
    </row>
    <row r="20" spans="1:11" ht="15" thickBot="1">
      <c r="A20" s="71" t="s">
        <v>27</v>
      </c>
      <c r="B20" s="42" t="s">
        <v>28</v>
      </c>
      <c r="C20" s="35">
        <v>0</v>
      </c>
      <c r="D20" s="35">
        <v>0</v>
      </c>
      <c r="E20" s="36">
        <v>0</v>
      </c>
      <c r="F20" s="36">
        <v>0</v>
      </c>
      <c r="G20" s="36">
        <v>0</v>
      </c>
      <c r="H20" s="48" t="e">
        <f t="shared" si="0"/>
        <v>#DIV/0!</v>
      </c>
      <c r="I20" s="45"/>
      <c r="J20" s="45"/>
    </row>
    <row r="21" spans="1:11" ht="15" thickBot="1">
      <c r="A21" s="71" t="s">
        <v>34</v>
      </c>
      <c r="B21" s="39" t="s">
        <v>35</v>
      </c>
      <c r="C21" s="35">
        <v>0</v>
      </c>
      <c r="D21" s="35">
        <v>0</v>
      </c>
      <c r="E21" s="36">
        <v>0</v>
      </c>
      <c r="F21" s="36">
        <v>0</v>
      </c>
      <c r="G21" s="36">
        <v>0</v>
      </c>
      <c r="H21" s="48" t="e">
        <f t="shared" si="0"/>
        <v>#DIV/0!</v>
      </c>
      <c r="I21" s="45"/>
      <c r="J21" s="45"/>
    </row>
    <row r="22" spans="1:11" ht="15" thickBot="1">
      <c r="A22" s="71" t="s">
        <v>23</v>
      </c>
      <c r="B22" s="39" t="s">
        <v>175</v>
      </c>
      <c r="C22" s="35">
        <v>0</v>
      </c>
      <c r="D22" s="35">
        <v>0</v>
      </c>
      <c r="E22" s="36">
        <v>0</v>
      </c>
      <c r="F22" s="36">
        <v>0</v>
      </c>
      <c r="G22" s="36">
        <v>0</v>
      </c>
      <c r="H22" s="48" t="e">
        <f t="shared" si="0"/>
        <v>#DIV/0!</v>
      </c>
      <c r="I22" s="45"/>
      <c r="J22" s="45"/>
    </row>
    <row r="23" spans="1:11" s="3" customFormat="1" ht="15" thickBot="1">
      <c r="A23" s="71" t="s">
        <v>25</v>
      </c>
      <c r="B23" s="39" t="s">
        <v>26</v>
      </c>
      <c r="C23" s="35">
        <v>0</v>
      </c>
      <c r="D23" s="35">
        <v>0</v>
      </c>
      <c r="E23" s="36">
        <v>0</v>
      </c>
      <c r="F23" s="36">
        <v>0</v>
      </c>
      <c r="G23" s="36">
        <v>0</v>
      </c>
      <c r="H23" s="48" t="e">
        <f t="shared" si="0"/>
        <v>#DIV/0!</v>
      </c>
      <c r="I23" s="45"/>
    </row>
    <row r="24" spans="1:11" ht="15" thickBot="1">
      <c r="A24" s="73" t="s">
        <v>31</v>
      </c>
      <c r="B24" s="37" t="s">
        <v>176</v>
      </c>
      <c r="C24" s="35">
        <v>0</v>
      </c>
      <c r="D24" s="35">
        <v>0</v>
      </c>
      <c r="E24" s="36">
        <v>0</v>
      </c>
      <c r="F24" s="36">
        <v>0</v>
      </c>
      <c r="G24" s="36">
        <v>0</v>
      </c>
      <c r="H24" s="48" t="e">
        <f t="shared" si="0"/>
        <v>#DIV/0!</v>
      </c>
      <c r="I24" s="45"/>
      <c r="J24" s="45"/>
      <c r="K24" s="45"/>
    </row>
    <row r="25" spans="1:11" ht="30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ht="30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1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1:1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</row>
    <row r="85" spans="1:1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</row>
    <row r="87" spans="1:1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</row>
    <row r="88" spans="1:1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</row>
    <row r="89" spans="1:1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</row>
    <row r="90" spans="1:1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</row>
    <row r="91" spans="1:1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</row>
    <row r="93" spans="1:1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</row>
    <row r="94" spans="1:1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</row>
    <row r="95" spans="1:1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</row>
    <row r="96" spans="1:1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</row>
    <row r="97" spans="1:1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</row>
    <row r="98" spans="1:1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</row>
    <row r="99" spans="1:1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</row>
    <row r="100" spans="1:1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</row>
    <row r="101" spans="1:1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</row>
    <row r="102" spans="1:1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</row>
    <row r="103" spans="1:1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</row>
    <row r="104" spans="1:1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</row>
    <row r="105" spans="1:1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</row>
    <row r="106" spans="1:1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</row>
    <row r="107" spans="1:1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</row>
    <row r="108" spans="1:1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</row>
    <row r="109" spans="1:11">
      <c r="A109" s="45"/>
      <c r="B109" s="45"/>
      <c r="C109" s="45"/>
      <c r="D109" s="45"/>
      <c r="E109" s="45"/>
      <c r="F109" s="45"/>
      <c r="G109" s="45"/>
      <c r="H109" s="45"/>
      <c r="I109"/>
      <c r="J109"/>
    </row>
    <row r="110" spans="1:11">
      <c r="A110"/>
      <c r="B110"/>
      <c r="C110"/>
      <c r="D110"/>
      <c r="E110"/>
      <c r="F110"/>
      <c r="G110"/>
      <c r="H110"/>
      <c r="I110"/>
      <c r="J110"/>
    </row>
    <row r="111" spans="1:11">
      <c r="A111"/>
      <c r="B111"/>
      <c r="C111"/>
      <c r="D111"/>
      <c r="E111"/>
      <c r="F111"/>
      <c r="G111"/>
      <c r="H111"/>
      <c r="I111"/>
      <c r="J111"/>
    </row>
    <row r="112" spans="1:11">
      <c r="A112"/>
      <c r="B112"/>
      <c r="C112"/>
      <c r="D112"/>
      <c r="E112"/>
      <c r="F112"/>
      <c r="G112"/>
      <c r="H112"/>
      <c r="I112"/>
      <c r="J11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</row>
  </sheetData>
  <mergeCells count="7">
    <mergeCell ref="A6:H6"/>
    <mergeCell ref="A7:B7"/>
    <mergeCell ref="A1:H1"/>
    <mergeCell ref="A2:H2"/>
    <mergeCell ref="A3:H3"/>
    <mergeCell ref="A5:H5"/>
    <mergeCell ref="A4:H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H9:H116 I8:I23 I24:J115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workbookViewId="0">
      <selection activeCell="N9" sqref="N9"/>
    </sheetView>
  </sheetViews>
  <sheetFormatPr defaultRowHeight="14.4"/>
  <cols>
    <col min="1" max="1" width="7.21875" bestFit="1" customWidth="1"/>
    <col min="2" max="2" width="8" bestFit="1" customWidth="1"/>
    <col min="3" max="3" width="5.44140625" bestFit="1" customWidth="1"/>
    <col min="4" max="4" width="44.6640625" bestFit="1" customWidth="1"/>
    <col min="5" max="8" width="15.33203125" customWidth="1"/>
    <col min="9" max="10" width="8.5546875" bestFit="1" customWidth="1"/>
  </cols>
  <sheetData>
    <row r="1" spans="1:10" ht="15.6" thickBot="1">
      <c r="A1" s="250" t="s">
        <v>141</v>
      </c>
      <c r="B1" s="251"/>
      <c r="C1" s="251"/>
      <c r="D1" s="251"/>
      <c r="E1" s="251"/>
      <c r="F1" s="251"/>
      <c r="G1" s="251"/>
      <c r="H1" s="251"/>
      <c r="I1" s="251"/>
      <c r="J1" s="252"/>
    </row>
    <row r="2" spans="1:10" ht="18" customHeight="1" thickBot="1">
      <c r="A2" s="250" t="s">
        <v>194</v>
      </c>
      <c r="B2" s="251"/>
      <c r="C2" s="251"/>
      <c r="D2" s="251"/>
      <c r="E2" s="251"/>
      <c r="F2" s="251"/>
      <c r="G2" s="251"/>
      <c r="H2" s="253"/>
      <c r="I2" s="253"/>
      <c r="J2" s="254"/>
    </row>
    <row r="3" spans="1:10" ht="15.75" customHeight="1" thickBot="1">
      <c r="A3" s="250" t="s">
        <v>16</v>
      </c>
      <c r="B3" s="251"/>
      <c r="C3" s="251"/>
      <c r="D3" s="251"/>
      <c r="E3" s="251"/>
      <c r="F3" s="251"/>
      <c r="G3" s="251"/>
      <c r="H3" s="251"/>
      <c r="I3" s="251"/>
      <c r="J3" s="252"/>
    </row>
    <row r="4" spans="1:10" ht="16.2" thickBot="1">
      <c r="A4" s="255"/>
      <c r="B4" s="256"/>
      <c r="C4" s="256"/>
      <c r="D4" s="256"/>
      <c r="E4" s="256"/>
      <c r="F4" s="256"/>
      <c r="G4" s="256"/>
      <c r="H4" s="256"/>
      <c r="I4" s="256"/>
      <c r="J4" s="257"/>
    </row>
    <row r="5" spans="1:10" ht="18" customHeight="1" thickBot="1">
      <c r="A5" s="250" t="s">
        <v>159</v>
      </c>
      <c r="B5" s="251"/>
      <c r="C5" s="251"/>
      <c r="D5" s="251"/>
      <c r="E5" s="251"/>
      <c r="F5" s="251"/>
      <c r="G5" s="251"/>
      <c r="H5" s="251"/>
      <c r="I5" s="251"/>
      <c r="J5" s="252"/>
    </row>
    <row r="6" spans="1:10" ht="16.2" thickBot="1">
      <c r="A6" s="258"/>
      <c r="B6" s="259"/>
      <c r="C6" s="259"/>
      <c r="D6" s="259"/>
      <c r="E6" s="259"/>
      <c r="F6" s="259"/>
      <c r="G6" s="259"/>
      <c r="H6" s="259"/>
      <c r="I6" s="259"/>
      <c r="J6" s="260"/>
    </row>
    <row r="7" spans="1:10" ht="15" thickBot="1">
      <c r="A7" s="249">
        <v>1</v>
      </c>
      <c r="B7" s="246"/>
      <c r="C7" s="246"/>
      <c r="D7" s="246"/>
      <c r="E7" s="47">
        <v>2</v>
      </c>
      <c r="F7" s="47">
        <v>3</v>
      </c>
      <c r="G7" s="47">
        <v>4</v>
      </c>
      <c r="H7" s="47">
        <v>5</v>
      </c>
      <c r="I7" s="47" t="s">
        <v>157</v>
      </c>
      <c r="J7" s="47" t="s">
        <v>158</v>
      </c>
    </row>
    <row r="8" spans="1:10" ht="30" customHeight="1" thickBot="1">
      <c r="A8" s="50" t="s">
        <v>5</v>
      </c>
      <c r="B8" s="50" t="s">
        <v>6</v>
      </c>
      <c r="C8" s="50" t="s">
        <v>7</v>
      </c>
      <c r="D8" s="50" t="s">
        <v>22</v>
      </c>
      <c r="E8" s="51" t="s">
        <v>193</v>
      </c>
      <c r="F8" s="51" t="s">
        <v>192</v>
      </c>
      <c r="G8" s="51" t="s">
        <v>154</v>
      </c>
      <c r="H8" s="51" t="s">
        <v>191</v>
      </c>
      <c r="I8" s="51" t="s">
        <v>156</v>
      </c>
      <c r="J8" s="51" t="s">
        <v>156</v>
      </c>
    </row>
    <row r="9" spans="1:10" ht="30" customHeight="1" thickBot="1">
      <c r="A9" s="34">
        <v>8</v>
      </c>
      <c r="B9" s="34"/>
      <c r="C9" s="34"/>
      <c r="D9" s="34" t="s">
        <v>13</v>
      </c>
      <c r="E9" s="35">
        <v>0</v>
      </c>
      <c r="F9" s="35">
        <v>0</v>
      </c>
      <c r="G9" s="36">
        <v>0</v>
      </c>
      <c r="H9" s="36">
        <v>0</v>
      </c>
      <c r="I9" s="48">
        <v>0</v>
      </c>
      <c r="J9" s="48">
        <v>0</v>
      </c>
    </row>
    <row r="10" spans="1:10" ht="30" customHeight="1" thickBot="1">
      <c r="A10" s="37"/>
      <c r="B10" s="37">
        <v>81</v>
      </c>
      <c r="C10" s="37"/>
      <c r="D10" s="37" t="s">
        <v>42</v>
      </c>
      <c r="E10" s="35">
        <v>0</v>
      </c>
      <c r="F10" s="35">
        <v>0</v>
      </c>
      <c r="G10" s="36">
        <v>0</v>
      </c>
      <c r="H10" s="36">
        <v>0</v>
      </c>
      <c r="I10" s="48">
        <v>0</v>
      </c>
      <c r="J10" s="48">
        <v>0</v>
      </c>
    </row>
    <row r="11" spans="1:10" ht="15" thickBot="1">
      <c r="A11" s="123"/>
      <c r="B11" s="124"/>
      <c r="C11" s="125"/>
      <c r="D11" s="125"/>
      <c r="E11" s="126"/>
      <c r="F11" s="126"/>
      <c r="G11" s="77"/>
      <c r="H11" s="77"/>
      <c r="I11" s="77"/>
      <c r="J11" s="77"/>
    </row>
    <row r="12" spans="1:10" ht="30" customHeight="1" thickBot="1">
      <c r="A12" s="34"/>
      <c r="B12" s="37">
        <v>84</v>
      </c>
      <c r="C12" s="37"/>
      <c r="D12" s="37" t="s">
        <v>18</v>
      </c>
      <c r="E12" s="35">
        <v>0</v>
      </c>
      <c r="F12" s="35">
        <v>0</v>
      </c>
      <c r="G12" s="36">
        <v>0</v>
      </c>
      <c r="H12" s="36">
        <v>0</v>
      </c>
      <c r="I12" s="48">
        <v>0</v>
      </c>
      <c r="J12" s="48">
        <v>0</v>
      </c>
    </row>
    <row r="13" spans="1:10" ht="15" thickBot="1">
      <c r="A13" s="127"/>
      <c r="B13" s="127"/>
      <c r="C13" s="127"/>
      <c r="D13" s="128"/>
      <c r="E13" s="126"/>
      <c r="F13" s="126"/>
      <c r="G13" s="77"/>
      <c r="H13" s="77"/>
      <c r="I13" s="77"/>
      <c r="J13" s="77"/>
    </row>
    <row r="14" spans="1:10" ht="30" customHeight="1" thickBot="1">
      <c r="A14" s="129">
        <v>5</v>
      </c>
      <c r="B14" s="129"/>
      <c r="C14" s="129"/>
      <c r="D14" s="121" t="s">
        <v>14</v>
      </c>
      <c r="E14" s="35">
        <v>0</v>
      </c>
      <c r="F14" s="35">
        <v>0</v>
      </c>
      <c r="G14" s="36">
        <v>0</v>
      </c>
      <c r="H14" s="36">
        <v>0</v>
      </c>
      <c r="I14" s="48">
        <v>0</v>
      </c>
      <c r="J14" s="48">
        <v>0</v>
      </c>
    </row>
    <row r="15" spans="1:10" ht="30" customHeight="1" thickBot="1">
      <c r="A15" s="37"/>
      <c r="B15" s="37">
        <v>54</v>
      </c>
      <c r="C15" s="37"/>
      <c r="D15" s="122" t="s">
        <v>19</v>
      </c>
      <c r="E15" s="35">
        <v>0</v>
      </c>
      <c r="F15" s="35">
        <v>0</v>
      </c>
      <c r="G15" s="36">
        <v>0</v>
      </c>
      <c r="H15" s="36">
        <v>0</v>
      </c>
      <c r="I15" s="48">
        <v>0</v>
      </c>
      <c r="J15" s="48">
        <v>0</v>
      </c>
    </row>
    <row r="16" spans="1:10" ht="30" customHeight="1">
      <c r="A16" s="11"/>
      <c r="B16" s="11"/>
      <c r="C16" s="11"/>
      <c r="D16" s="11"/>
      <c r="E16" s="11"/>
      <c r="F16" s="11"/>
      <c r="G16" s="11"/>
      <c r="H16" s="11"/>
    </row>
    <row r="17" spans="1:10" ht="30" customHeight="1"/>
    <row r="18" spans="1:10" ht="30" customHeight="1"/>
    <row r="19" spans="1:10" ht="30" customHeight="1"/>
    <row r="20" spans="1:10" ht="30" customHeight="1"/>
    <row r="21" spans="1:10" ht="30" customHeight="1"/>
    <row r="22" spans="1:10" ht="30" customHeight="1"/>
    <row r="23" spans="1:10" s="3" customFormat="1" ht="30" customHeight="1">
      <c r="A23"/>
      <c r="B23"/>
      <c r="C23"/>
      <c r="D23"/>
      <c r="E23"/>
      <c r="F23"/>
      <c r="G23"/>
      <c r="H23"/>
      <c r="I23"/>
      <c r="J23"/>
    </row>
    <row r="24" spans="1:10" ht="30" customHeight="1"/>
    <row r="25" spans="1:10" ht="30" customHeight="1"/>
    <row r="26" spans="1:10" ht="30" customHeight="1"/>
  </sheetData>
  <mergeCells count="7">
    <mergeCell ref="A7:D7"/>
    <mergeCell ref="A1:J1"/>
    <mergeCell ref="A2:J2"/>
    <mergeCell ref="A3:J3"/>
    <mergeCell ref="A4:J4"/>
    <mergeCell ref="A6:J6"/>
    <mergeCell ref="A5:J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7"/>
  <sheetViews>
    <sheetView tabSelected="1" workbookViewId="0">
      <selection activeCell="F17" sqref="F17"/>
    </sheetView>
  </sheetViews>
  <sheetFormatPr defaultRowHeight="14.4"/>
  <cols>
    <col min="1" max="1" width="19.109375" customWidth="1"/>
    <col min="2" max="2" width="60.88671875" bestFit="1" customWidth="1"/>
    <col min="3" max="3" width="13.33203125" customWidth="1"/>
    <col min="4" max="4" width="12.6640625" bestFit="1" customWidth="1"/>
    <col min="5" max="5" width="13.21875" bestFit="1" customWidth="1"/>
    <col min="6" max="6" width="14.44140625" bestFit="1" customWidth="1"/>
    <col min="7" max="7" width="10.44140625" bestFit="1" customWidth="1"/>
    <col min="8" max="8" width="9.44140625" bestFit="1" customWidth="1"/>
    <col min="9" max="9" width="22.109375" customWidth="1"/>
    <col min="10" max="10" width="19" customWidth="1"/>
  </cols>
  <sheetData>
    <row r="1" spans="1:10" ht="18" thickBot="1">
      <c r="A1" s="309" t="s">
        <v>141</v>
      </c>
      <c r="B1" s="310"/>
      <c r="C1" s="310"/>
      <c r="D1" s="310"/>
      <c r="E1" s="310"/>
      <c r="F1" s="310"/>
      <c r="G1" s="310"/>
      <c r="H1" s="310"/>
      <c r="I1" s="2"/>
      <c r="J1" s="2"/>
    </row>
    <row r="2" spans="1:10" ht="17.399999999999999" customHeight="1" thickBot="1">
      <c r="A2" s="309" t="s">
        <v>194</v>
      </c>
      <c r="B2" s="310"/>
      <c r="C2" s="310"/>
      <c r="D2" s="310"/>
      <c r="E2" s="310"/>
      <c r="F2" s="311"/>
      <c r="G2" s="311"/>
      <c r="H2" s="311"/>
      <c r="I2" s="1"/>
    </row>
    <row r="3" spans="1:10" ht="18" customHeight="1" thickBot="1">
      <c r="A3" s="309" t="s">
        <v>15</v>
      </c>
      <c r="B3" s="310"/>
      <c r="C3" s="310"/>
      <c r="D3" s="310"/>
      <c r="E3" s="310"/>
      <c r="F3" s="310"/>
      <c r="G3" s="310"/>
      <c r="H3" s="310"/>
      <c r="I3" s="2"/>
      <c r="J3" s="2"/>
    </row>
    <row r="4" spans="1:10" ht="15" thickBot="1">
      <c r="A4" s="268">
        <v>1</v>
      </c>
      <c r="B4" s="269"/>
      <c r="C4" s="78">
        <v>2</v>
      </c>
      <c r="D4" s="78">
        <v>3</v>
      </c>
      <c r="E4" s="78">
        <v>4</v>
      </c>
      <c r="F4" s="78">
        <v>5</v>
      </c>
      <c r="G4" s="78" t="s">
        <v>157</v>
      </c>
      <c r="H4" s="78" t="s">
        <v>158</v>
      </c>
      <c r="I4" s="1"/>
      <c r="J4" s="1"/>
    </row>
    <row r="5" spans="1:10" ht="31.8" thickBot="1">
      <c r="A5" s="266"/>
      <c r="B5" s="267"/>
      <c r="C5" s="79" t="s">
        <v>193</v>
      </c>
      <c r="D5" s="79" t="s">
        <v>192</v>
      </c>
      <c r="E5" s="79" t="s">
        <v>154</v>
      </c>
      <c r="F5" s="79" t="s">
        <v>191</v>
      </c>
      <c r="G5" s="79" t="s">
        <v>156</v>
      </c>
      <c r="H5" s="79" t="s">
        <v>156</v>
      </c>
    </row>
    <row r="6" spans="1:10" ht="22.8" customHeight="1" thickBot="1">
      <c r="A6" s="264" t="s">
        <v>141</v>
      </c>
      <c r="B6" s="265"/>
      <c r="C6" s="161">
        <f>SUM(C7+0)</f>
        <v>958899.52</v>
      </c>
      <c r="D6" s="161">
        <f>SUM(D7+0)</f>
        <v>891277.27999999991</v>
      </c>
      <c r="E6" s="161">
        <f>F6-D6</f>
        <v>142147.59000000008</v>
      </c>
      <c r="F6" s="161">
        <f>F7+0</f>
        <v>1033424.87</v>
      </c>
      <c r="G6" s="161">
        <f>F6/C6*100</f>
        <v>107.77196655599535</v>
      </c>
      <c r="H6" s="161">
        <f>F6/D6*100</f>
        <v>115.94875053922615</v>
      </c>
    </row>
    <row r="7" spans="1:10" ht="16.8" customHeight="1" thickBot="1">
      <c r="A7" s="266" t="s">
        <v>142</v>
      </c>
      <c r="B7" s="267"/>
      <c r="C7" s="79">
        <f>SUM(C8:C23)</f>
        <v>958899.52</v>
      </c>
      <c r="D7" s="79">
        <f>SUM(D8:D23)</f>
        <v>891277.27999999991</v>
      </c>
      <c r="E7" s="79">
        <f>F7-D7</f>
        <v>142147.59000000008</v>
      </c>
      <c r="F7" s="79">
        <f>SUM(F8:F23)</f>
        <v>1033424.87</v>
      </c>
      <c r="G7" s="79">
        <f t="shared" ref="G7:G113" si="0">F7/C7*100</f>
        <v>107.77196655599535</v>
      </c>
      <c r="H7" s="79">
        <f t="shared" ref="H7:H113" si="1">F7/D7*100</f>
        <v>115.94875053922615</v>
      </c>
    </row>
    <row r="8" spans="1:10" ht="16.8" customHeight="1" thickBot="1">
      <c r="A8" s="174" t="s">
        <v>206</v>
      </c>
      <c r="B8" s="175" t="s">
        <v>143</v>
      </c>
      <c r="C8" s="153">
        <f>C50+0</f>
        <v>34237.56</v>
      </c>
      <c r="D8" s="153">
        <f>D50+0</f>
        <v>40794.18</v>
      </c>
      <c r="E8" s="153">
        <f>F8-D8</f>
        <v>29183.499999999993</v>
      </c>
      <c r="F8" s="153">
        <f>F50+0</f>
        <v>69977.679999999993</v>
      </c>
      <c r="G8" s="153">
        <f t="shared" si="0"/>
        <v>204.38863049820139</v>
      </c>
      <c r="H8" s="153">
        <f t="shared" si="1"/>
        <v>171.53839101558111</v>
      </c>
    </row>
    <row r="9" spans="1:10" ht="16.2" thickBot="1">
      <c r="A9" s="174" t="s">
        <v>207</v>
      </c>
      <c r="B9" s="41" t="s">
        <v>213</v>
      </c>
      <c r="C9" s="153">
        <f>C87+0</f>
        <v>0</v>
      </c>
      <c r="D9" s="153">
        <f>D79+0</f>
        <v>8054.2699999999995</v>
      </c>
      <c r="E9" s="153">
        <f>F9-D9</f>
        <v>0</v>
      </c>
      <c r="F9" s="153">
        <f>F79+0</f>
        <v>8054.2699999999995</v>
      </c>
      <c r="G9" s="153" t="e">
        <f t="shared" ref="G9:G23" si="2">F9/C9*100</f>
        <v>#DIV/0!</v>
      </c>
      <c r="H9" s="153">
        <f t="shared" ref="H9:H23" si="3">F9/D9*100</f>
        <v>100</v>
      </c>
    </row>
    <row r="10" spans="1:10" ht="16.2" thickBot="1">
      <c r="A10" s="174" t="s">
        <v>208</v>
      </c>
      <c r="B10" s="176" t="s">
        <v>144</v>
      </c>
      <c r="C10" s="153">
        <f>C87+0</f>
        <v>0</v>
      </c>
      <c r="D10" s="153">
        <f>D87+0</f>
        <v>2510</v>
      </c>
      <c r="E10" s="153">
        <f t="shared" ref="E10:E23" si="4">F10-D10</f>
        <v>-9.9000000000000909</v>
      </c>
      <c r="F10" s="153">
        <f>F87+0</f>
        <v>2500.1</v>
      </c>
      <c r="G10" s="153" t="e">
        <f t="shared" si="2"/>
        <v>#DIV/0!</v>
      </c>
      <c r="H10" s="153">
        <f t="shared" si="3"/>
        <v>99.60557768924302</v>
      </c>
    </row>
    <row r="11" spans="1:10" ht="16.2" thickBot="1">
      <c r="A11" s="174" t="s">
        <v>231</v>
      </c>
      <c r="B11" s="175" t="s">
        <v>168</v>
      </c>
      <c r="C11" s="153">
        <f>C93+0</f>
        <v>248.15</v>
      </c>
      <c r="D11" s="153">
        <f>D93+0</f>
        <v>0</v>
      </c>
      <c r="E11" s="153">
        <f t="shared" si="4"/>
        <v>2957.25</v>
      </c>
      <c r="F11" s="153">
        <f>F93+0</f>
        <v>2957.25</v>
      </c>
      <c r="G11" s="153">
        <f t="shared" si="2"/>
        <v>1191.718718517026</v>
      </c>
      <c r="H11" s="153" t="e">
        <f t="shared" si="3"/>
        <v>#DIV/0!</v>
      </c>
    </row>
    <row r="12" spans="1:10" ht="16.2" thickBot="1">
      <c r="A12" s="174" t="s">
        <v>209</v>
      </c>
      <c r="B12" s="176" t="s">
        <v>214</v>
      </c>
      <c r="C12" s="153">
        <f>C107+0</f>
        <v>71575.48000000001</v>
      </c>
      <c r="D12" s="153">
        <f>D107+0</f>
        <v>64135</v>
      </c>
      <c r="E12" s="153">
        <f>F12-D12</f>
        <v>-890.97000000000116</v>
      </c>
      <c r="F12" s="153">
        <f>F107+0</f>
        <v>63244.03</v>
      </c>
      <c r="G12" s="153">
        <f t="shared" si="2"/>
        <v>88.359910405071659</v>
      </c>
      <c r="H12" s="153">
        <f t="shared" si="3"/>
        <v>98.610789740391354</v>
      </c>
    </row>
    <row r="13" spans="1:10" ht="16.8" customHeight="1" thickBot="1">
      <c r="A13" s="174" t="s">
        <v>210</v>
      </c>
      <c r="B13" s="176" t="s">
        <v>215</v>
      </c>
      <c r="C13" s="153">
        <f>C123+0</f>
        <v>2489.46</v>
      </c>
      <c r="D13" s="153">
        <f>D123+0</f>
        <v>3000</v>
      </c>
      <c r="E13" s="153">
        <f t="shared" si="4"/>
        <v>0</v>
      </c>
      <c r="F13" s="153">
        <f>F123+0</f>
        <v>3000</v>
      </c>
      <c r="G13" s="153">
        <f t="shared" si="2"/>
        <v>120.5080619893471</v>
      </c>
      <c r="H13" s="153">
        <f t="shared" si="3"/>
        <v>100</v>
      </c>
    </row>
    <row r="14" spans="1:10" ht="16.2" thickBot="1">
      <c r="A14" s="174" t="s">
        <v>235</v>
      </c>
      <c r="B14" s="176" t="s">
        <v>236</v>
      </c>
      <c r="C14" s="153">
        <f>C128+0</f>
        <v>252.49</v>
      </c>
      <c r="D14" s="153">
        <f>D128+0</f>
        <v>0</v>
      </c>
      <c r="E14" s="153">
        <f>F14-D14</f>
        <v>0</v>
      </c>
      <c r="F14" s="153">
        <v>0</v>
      </c>
      <c r="G14" s="153">
        <f t="shared" ref="G14:G16" si="5">F14/C14*100</f>
        <v>0</v>
      </c>
      <c r="H14" s="153" t="e">
        <f t="shared" ref="H14:H16" si="6">F14/D14*100</f>
        <v>#DIV/0!</v>
      </c>
      <c r="I14" s="24"/>
    </row>
    <row r="15" spans="1:10" ht="16.2" thickBot="1">
      <c r="A15" s="174" t="s">
        <v>197</v>
      </c>
      <c r="B15" s="176" t="s">
        <v>217</v>
      </c>
      <c r="C15" s="153">
        <f>C135+0</f>
        <v>3391.7400000000002</v>
      </c>
      <c r="D15" s="153">
        <f>D137+0</f>
        <v>2107.48</v>
      </c>
      <c r="E15" s="153">
        <f t="shared" si="4"/>
        <v>0</v>
      </c>
      <c r="F15" s="153">
        <f>F135+0</f>
        <v>2107.48</v>
      </c>
      <c r="G15" s="153">
        <f t="shared" si="5"/>
        <v>62.135658983294704</v>
      </c>
      <c r="H15" s="153">
        <f t="shared" si="6"/>
        <v>100</v>
      </c>
      <c r="I15" s="24"/>
    </row>
    <row r="16" spans="1:10" ht="16.2" thickBot="1">
      <c r="A16" s="174" t="s">
        <v>229</v>
      </c>
      <c r="B16" s="176" t="s">
        <v>230</v>
      </c>
      <c r="C16" s="153">
        <f>C144+0</f>
        <v>371.52</v>
      </c>
      <c r="D16" s="153">
        <f t="shared" ref="D16:F16" si="7">D144+0</f>
        <v>0</v>
      </c>
      <c r="E16" s="153">
        <f t="shared" si="7"/>
        <v>0</v>
      </c>
      <c r="F16" s="153">
        <f t="shared" si="7"/>
        <v>0</v>
      </c>
      <c r="G16" s="153">
        <f t="shared" si="5"/>
        <v>0</v>
      </c>
      <c r="H16" s="153" t="e">
        <f t="shared" si="6"/>
        <v>#DIV/0!</v>
      </c>
      <c r="I16" s="24"/>
      <c r="J16" s="24"/>
    </row>
    <row r="17" spans="1:9" ht="16.2" thickBot="1">
      <c r="A17" s="174" t="s">
        <v>199</v>
      </c>
      <c r="B17" s="176" t="s">
        <v>216</v>
      </c>
      <c r="C17" s="153">
        <f>C150+0</f>
        <v>819281.19</v>
      </c>
      <c r="D17" s="153">
        <f>D150+0</f>
        <v>755734</v>
      </c>
      <c r="E17" s="153">
        <f t="shared" si="4"/>
        <v>93695.949999999953</v>
      </c>
      <c r="F17" s="153">
        <f>F150+0</f>
        <v>849429.95</v>
      </c>
      <c r="G17" s="153">
        <f t="shared" si="2"/>
        <v>103.67990384351432</v>
      </c>
      <c r="H17" s="153">
        <f t="shared" si="3"/>
        <v>112.39800644141987</v>
      </c>
    </row>
    <row r="18" spans="1:9" ht="16.2" thickBot="1">
      <c r="A18" s="174" t="s">
        <v>224</v>
      </c>
      <c r="B18" s="175" t="s">
        <v>170</v>
      </c>
      <c r="C18" s="153">
        <f>C172+0</f>
        <v>965</v>
      </c>
      <c r="D18" s="153">
        <f>D172+0</f>
        <v>0</v>
      </c>
      <c r="E18" s="153">
        <f t="shared" ref="E18:F18" si="8">E172+0</f>
        <v>4310.75</v>
      </c>
      <c r="F18" s="153">
        <f t="shared" si="8"/>
        <v>4310.75</v>
      </c>
      <c r="G18" s="153">
        <f t="shared" ref="G18" si="9">F18/C18*100</f>
        <v>446.70984455958552</v>
      </c>
      <c r="H18" s="153" t="e">
        <f t="shared" ref="H18" si="10">F18/D18*100</f>
        <v>#DIV/0!</v>
      </c>
      <c r="I18" s="24"/>
    </row>
    <row r="19" spans="1:9" ht="16.2" thickBot="1">
      <c r="A19" s="174" t="s">
        <v>221</v>
      </c>
      <c r="B19" s="175" t="s">
        <v>222</v>
      </c>
      <c r="C19" s="153">
        <f>C180+0</f>
        <v>0</v>
      </c>
      <c r="D19" s="153">
        <f>D180+0</f>
        <v>0</v>
      </c>
      <c r="E19" s="153">
        <f t="shared" si="4"/>
        <v>8000</v>
      </c>
      <c r="F19" s="153">
        <f>F180+0</f>
        <v>8000</v>
      </c>
      <c r="G19" s="153" t="e">
        <f t="shared" si="2"/>
        <v>#DIV/0!</v>
      </c>
      <c r="H19" s="153" t="e">
        <f t="shared" si="3"/>
        <v>#DIV/0!</v>
      </c>
      <c r="I19" s="24"/>
    </row>
    <row r="20" spans="1:9" ht="16.2" thickBot="1">
      <c r="A20" s="174" t="s">
        <v>211</v>
      </c>
      <c r="B20" s="175" t="s">
        <v>218</v>
      </c>
      <c r="C20" s="153">
        <f>C188+0</f>
        <v>18607.68</v>
      </c>
      <c r="D20" s="153">
        <f>D188+0</f>
        <v>11942.35</v>
      </c>
      <c r="E20" s="153">
        <f t="shared" si="4"/>
        <v>0</v>
      </c>
      <c r="F20" s="153">
        <f>F188+0</f>
        <v>11942.35</v>
      </c>
      <c r="G20" s="153">
        <f t="shared" si="2"/>
        <v>64.179682797640552</v>
      </c>
      <c r="H20" s="153">
        <f t="shared" si="3"/>
        <v>100</v>
      </c>
    </row>
    <row r="21" spans="1:9" ht="16.2" thickBot="1">
      <c r="A21" s="174" t="s">
        <v>233</v>
      </c>
      <c r="B21" s="175" t="s">
        <v>234</v>
      </c>
      <c r="C21" s="153">
        <f>C194+0</f>
        <v>2105.31</v>
      </c>
      <c r="D21" s="153">
        <f>D194+0</f>
        <v>0</v>
      </c>
      <c r="E21" s="153">
        <f t="shared" ref="E21:H21" si="11">E194+0</f>
        <v>0</v>
      </c>
      <c r="F21" s="153">
        <f t="shared" si="11"/>
        <v>0</v>
      </c>
      <c r="G21" s="153">
        <f t="shared" si="11"/>
        <v>0</v>
      </c>
      <c r="H21" s="153" t="e">
        <f t="shared" si="11"/>
        <v>#DIV/0!</v>
      </c>
      <c r="I21" s="24"/>
    </row>
    <row r="22" spans="1:9" ht="16.2" thickBot="1">
      <c r="A22" s="174" t="s">
        <v>212</v>
      </c>
      <c r="B22" s="177" t="s">
        <v>219</v>
      </c>
      <c r="C22" s="153">
        <f>C202+0</f>
        <v>5373.9400000000005</v>
      </c>
      <c r="D22" s="153">
        <f>D202+0</f>
        <v>3000</v>
      </c>
      <c r="E22" s="153">
        <f t="shared" si="4"/>
        <v>1000</v>
      </c>
      <c r="F22" s="153">
        <f>F202+0</f>
        <v>4000</v>
      </c>
      <c r="G22" s="153">
        <f t="shared" si="2"/>
        <v>74.433283587088795</v>
      </c>
      <c r="H22" s="153">
        <f t="shared" si="3"/>
        <v>133.33333333333331</v>
      </c>
      <c r="I22" s="24"/>
    </row>
    <row r="23" spans="1:9" ht="16.2" thickBot="1">
      <c r="A23" s="174" t="s">
        <v>232</v>
      </c>
      <c r="B23" s="177" t="s">
        <v>220</v>
      </c>
      <c r="C23" s="153">
        <f>C210+0</f>
        <v>0</v>
      </c>
      <c r="D23" s="153">
        <f>D210+0</f>
        <v>0</v>
      </c>
      <c r="E23" s="153">
        <f t="shared" si="4"/>
        <v>3901.01</v>
      </c>
      <c r="F23" s="153">
        <f>F210+0</f>
        <v>3901.01</v>
      </c>
      <c r="G23" s="153" t="e">
        <f t="shared" si="2"/>
        <v>#DIV/0!</v>
      </c>
      <c r="H23" s="153" t="e">
        <f t="shared" si="3"/>
        <v>#DIV/0!</v>
      </c>
    </row>
    <row r="24" spans="1:9" ht="15" thickBot="1">
      <c r="A24" s="261"/>
      <c r="B24" s="262"/>
      <c r="C24" s="262"/>
      <c r="D24" s="262"/>
      <c r="E24" s="262"/>
      <c r="F24" s="262"/>
      <c r="G24" s="262"/>
      <c r="H24" s="263"/>
    </row>
    <row r="25" spans="1:9" ht="15" thickBot="1">
      <c r="A25" s="279" t="s">
        <v>190</v>
      </c>
      <c r="B25" s="280"/>
      <c r="C25" s="162">
        <f>SUM(C26+C40)</f>
        <v>958899.52</v>
      </c>
      <c r="D25" s="162">
        <f>SUM(D26+D40)</f>
        <v>891277.28</v>
      </c>
      <c r="E25" s="162">
        <f>SUM(E26+E40)</f>
        <v>142147.58999999997</v>
      </c>
      <c r="F25" s="162">
        <f>SUM(F26+F40)</f>
        <v>1033424.87</v>
      </c>
      <c r="G25" s="163">
        <v>113.73566960069978</v>
      </c>
      <c r="H25" s="163">
        <f t="shared" si="1"/>
        <v>115.94875053922613</v>
      </c>
    </row>
    <row r="26" spans="1:9" ht="15" thickBot="1">
      <c r="A26" s="281" t="s">
        <v>179</v>
      </c>
      <c r="B26" s="282"/>
      <c r="C26" s="150">
        <f>SUM(C27:C38)</f>
        <v>93440.569999999992</v>
      </c>
      <c r="D26" s="150">
        <f>SUM(D27:D38)</f>
        <v>97862.239999999991</v>
      </c>
      <c r="E26" s="150">
        <f>SUM(E27:E38)</f>
        <v>14771.990000000002</v>
      </c>
      <c r="F26" s="150">
        <f>SUM(F27:F38)</f>
        <v>112634.23000000001</v>
      </c>
      <c r="G26" s="151">
        <v>151.48894934617124</v>
      </c>
      <c r="H26" s="151">
        <f t="shared" si="1"/>
        <v>115.09467798815972</v>
      </c>
    </row>
    <row r="27" spans="1:9" ht="15" thickBot="1">
      <c r="A27" s="152" t="s">
        <v>126</v>
      </c>
      <c r="B27" s="152" t="s">
        <v>108</v>
      </c>
      <c r="C27" s="154">
        <v>500</v>
      </c>
      <c r="D27" s="154">
        <f>D52+0</f>
        <v>0</v>
      </c>
      <c r="E27" s="154">
        <f>F27-D27</f>
        <v>550</v>
      </c>
      <c r="F27" s="154">
        <v>550</v>
      </c>
      <c r="G27" s="155">
        <v>0</v>
      </c>
      <c r="H27" s="155" t="e">
        <f>F27/D27*100</f>
        <v>#DIV/0!</v>
      </c>
    </row>
    <row r="28" spans="1:9" ht="15" thickBot="1">
      <c r="A28" s="152" t="s">
        <v>99</v>
      </c>
      <c r="B28" s="152" t="s">
        <v>119</v>
      </c>
      <c r="C28" s="154">
        <v>729.96</v>
      </c>
      <c r="D28" s="154">
        <f>D109+0</f>
        <v>729.96</v>
      </c>
      <c r="E28" s="154">
        <f t="shared" ref="E28:E38" si="12">F28-D28</f>
        <v>0</v>
      </c>
      <c r="F28" s="154">
        <v>729.96</v>
      </c>
      <c r="G28" s="155">
        <v>100</v>
      </c>
      <c r="H28" s="155">
        <f t="shared" si="1"/>
        <v>100</v>
      </c>
    </row>
    <row r="29" spans="1:9" ht="15" thickBot="1">
      <c r="A29" s="152" t="s">
        <v>93</v>
      </c>
      <c r="B29" s="152" t="s">
        <v>109</v>
      </c>
      <c r="C29" s="154">
        <v>10789.88</v>
      </c>
      <c r="D29" s="154">
        <v>21926.82</v>
      </c>
      <c r="E29" s="154">
        <f t="shared" si="12"/>
        <v>9653.5400000000009</v>
      </c>
      <c r="F29" s="154">
        <v>31580.36</v>
      </c>
      <c r="G29" s="155">
        <v>713.77761284400083</v>
      </c>
      <c r="H29" s="155">
        <f t="shared" si="1"/>
        <v>144.02617433809374</v>
      </c>
    </row>
    <row r="30" spans="1:9" ht="15" thickBot="1">
      <c r="A30" s="152" t="s">
        <v>103</v>
      </c>
      <c r="B30" s="152" t="s">
        <v>123</v>
      </c>
      <c r="C30" s="154">
        <v>7316.71</v>
      </c>
      <c r="D30" s="154">
        <v>7400</v>
      </c>
      <c r="E30" s="154">
        <f t="shared" si="12"/>
        <v>-1184</v>
      </c>
      <c r="F30" s="154">
        <v>6216</v>
      </c>
      <c r="G30" s="155">
        <v>132.83693010264346</v>
      </c>
      <c r="H30" s="155">
        <f t="shared" si="1"/>
        <v>84</v>
      </c>
    </row>
    <row r="31" spans="1:9" ht="15" thickBot="1">
      <c r="A31" s="152" t="s">
        <v>188</v>
      </c>
      <c r="B31" s="152" t="s">
        <v>189</v>
      </c>
      <c r="C31" s="154">
        <v>1633.54</v>
      </c>
      <c r="D31" s="154">
        <v>0</v>
      </c>
      <c r="E31" s="154">
        <f t="shared" si="12"/>
        <v>1100</v>
      </c>
      <c r="F31" s="154">
        <f>F66+0</f>
        <v>1100</v>
      </c>
      <c r="G31" s="154">
        <f>G66+0</f>
        <v>100.03637686431431</v>
      </c>
      <c r="H31" s="154" t="e">
        <f>H66+0</f>
        <v>#DIV/0!</v>
      </c>
    </row>
    <row r="32" spans="1:9" ht="15" thickBot="1">
      <c r="A32" s="152" t="s">
        <v>195</v>
      </c>
      <c r="B32" s="152" t="s">
        <v>196</v>
      </c>
      <c r="C32" s="154">
        <v>0</v>
      </c>
      <c r="D32" s="154">
        <v>0</v>
      </c>
      <c r="E32" s="154">
        <f t="shared" si="12"/>
        <v>622.75</v>
      </c>
      <c r="F32" s="154">
        <v>622.75</v>
      </c>
      <c r="G32" s="154">
        <f>G67+0</f>
        <v>100.03637686431431</v>
      </c>
      <c r="H32" s="154" t="e">
        <f>H67+0</f>
        <v>#DIV/0!</v>
      </c>
      <c r="I32" s="24"/>
    </row>
    <row r="33" spans="1:8" ht="15" thickBot="1">
      <c r="A33" s="152" t="s">
        <v>133</v>
      </c>
      <c r="B33" s="152" t="s">
        <v>134</v>
      </c>
      <c r="C33" s="154">
        <v>108</v>
      </c>
      <c r="D33" s="154">
        <v>0</v>
      </c>
      <c r="E33" s="154">
        <f t="shared" si="12"/>
        <v>0</v>
      </c>
      <c r="F33" s="154">
        <v>0</v>
      </c>
      <c r="G33" s="155">
        <v>0</v>
      </c>
      <c r="H33" s="155" t="e">
        <f t="shared" si="1"/>
        <v>#DIV/0!</v>
      </c>
    </row>
    <row r="34" spans="1:8" ht="15" thickBot="1">
      <c r="A34" s="152" t="s">
        <v>104</v>
      </c>
      <c r="B34" s="152" t="s">
        <v>124</v>
      </c>
      <c r="C34" s="154">
        <v>24873.79</v>
      </c>
      <c r="D34" s="154">
        <v>26600</v>
      </c>
      <c r="E34" s="154">
        <f t="shared" si="12"/>
        <v>319.20000000000073</v>
      </c>
      <c r="F34" s="154">
        <v>26919.200000000001</v>
      </c>
      <c r="G34" s="155">
        <v>116.59788414290692</v>
      </c>
      <c r="H34" s="155">
        <f t="shared" si="1"/>
        <v>101.2</v>
      </c>
    </row>
    <row r="35" spans="1:8" ht="15" thickBot="1">
      <c r="A35" s="152" t="s">
        <v>105</v>
      </c>
      <c r="B35" s="152" t="s">
        <v>180</v>
      </c>
      <c r="C35" s="154">
        <v>229.5</v>
      </c>
      <c r="D35" s="154">
        <f>D158+0</f>
        <v>234</v>
      </c>
      <c r="E35" s="154">
        <f t="shared" si="12"/>
        <v>22.5</v>
      </c>
      <c r="F35" s="154">
        <v>256.5</v>
      </c>
      <c r="G35" s="155">
        <v>100.008547739123</v>
      </c>
      <c r="H35" s="155">
        <f t="shared" si="1"/>
        <v>109.61538461538463</v>
      </c>
    </row>
    <row r="36" spans="1:8" ht="15" thickBot="1">
      <c r="A36" s="152" t="s">
        <v>139</v>
      </c>
      <c r="B36" s="152" t="s">
        <v>140</v>
      </c>
      <c r="C36" s="154">
        <v>673.06</v>
      </c>
      <c r="D36" s="154">
        <v>0</v>
      </c>
      <c r="E36" s="154">
        <f t="shared" si="12"/>
        <v>0</v>
      </c>
      <c r="F36" s="154">
        <v>0</v>
      </c>
      <c r="G36" s="155" t="e">
        <v>#DIV/0!</v>
      </c>
      <c r="H36" s="155" t="e">
        <f t="shared" si="1"/>
        <v>#DIV/0!</v>
      </c>
    </row>
    <row r="37" spans="1:8" ht="15" thickBot="1">
      <c r="A37" s="152" t="s">
        <v>102</v>
      </c>
      <c r="B37" s="152" t="s">
        <v>181</v>
      </c>
      <c r="C37" s="154">
        <v>45168.27</v>
      </c>
      <c r="D37" s="154">
        <v>40971.46</v>
      </c>
      <c r="E37" s="154">
        <f t="shared" si="12"/>
        <v>0</v>
      </c>
      <c r="F37" s="154">
        <v>40971.46</v>
      </c>
      <c r="G37" s="155">
        <v>318.42649910428742</v>
      </c>
      <c r="H37" s="155">
        <f t="shared" si="1"/>
        <v>100</v>
      </c>
    </row>
    <row r="38" spans="1:8" ht="15" thickBot="1">
      <c r="A38" s="152" t="s">
        <v>136</v>
      </c>
      <c r="B38" s="152" t="s">
        <v>137</v>
      </c>
      <c r="C38" s="154">
        <v>1417.86</v>
      </c>
      <c r="D38" s="154">
        <v>0</v>
      </c>
      <c r="E38" s="154">
        <f t="shared" si="12"/>
        <v>3688</v>
      </c>
      <c r="F38" s="154">
        <v>3688</v>
      </c>
      <c r="G38" s="155" t="e">
        <v>#DIV/0!</v>
      </c>
      <c r="H38" s="155" t="e">
        <f t="shared" si="1"/>
        <v>#DIV/0!</v>
      </c>
    </row>
    <row r="39" spans="1:8" ht="15" thickBot="1">
      <c r="A39" s="261"/>
      <c r="B39" s="262"/>
      <c r="C39" s="262"/>
      <c r="D39" s="262"/>
      <c r="E39" s="262"/>
      <c r="F39" s="262"/>
      <c r="G39" s="262"/>
      <c r="H39" s="263"/>
    </row>
    <row r="40" spans="1:8" ht="15" thickBot="1">
      <c r="A40" s="281" t="s">
        <v>182</v>
      </c>
      <c r="B40" s="282"/>
      <c r="C40" s="150">
        <f>SUM(C41:C44)</f>
        <v>865458.95000000007</v>
      </c>
      <c r="D40" s="150">
        <f>SUM(D41:D44)</f>
        <v>793415.04</v>
      </c>
      <c r="E40" s="150">
        <f t="shared" ref="E40:F40" si="13">SUM(E41:E44)</f>
        <v>127375.59999999998</v>
      </c>
      <c r="F40" s="150">
        <f t="shared" si="13"/>
        <v>920790.64</v>
      </c>
      <c r="G40" s="150">
        <v>110.34382087846313</v>
      </c>
      <c r="H40" s="150">
        <f t="shared" si="1"/>
        <v>116.05409446233838</v>
      </c>
    </row>
    <row r="41" spans="1:8" ht="15" thickBot="1">
      <c r="A41" s="152" t="s">
        <v>97</v>
      </c>
      <c r="B41" s="152" t="s">
        <v>114</v>
      </c>
      <c r="C41" s="154">
        <f>C89+C95+C113+C125+C130+C165+C182+C204+C212</f>
        <v>819262.56</v>
      </c>
      <c r="D41" s="154">
        <v>758721.29</v>
      </c>
      <c r="E41" s="154">
        <f>F41-D41</f>
        <v>99411.719999999972</v>
      </c>
      <c r="F41" s="154">
        <v>858133.01</v>
      </c>
      <c r="G41" s="154">
        <v>111.30189683065777</v>
      </c>
      <c r="H41" s="154">
        <f t="shared" si="1"/>
        <v>113.10253466065252</v>
      </c>
    </row>
    <row r="42" spans="1:8" ht="15" thickBot="1">
      <c r="A42" s="152" t="s">
        <v>92</v>
      </c>
      <c r="B42" s="152" t="s">
        <v>116</v>
      </c>
      <c r="C42" s="154">
        <v>11508.85</v>
      </c>
      <c r="D42" s="154">
        <v>0</v>
      </c>
      <c r="E42" s="154">
        <f t="shared" ref="E42:E44" si="14">F42-D42</f>
        <v>24401.38</v>
      </c>
      <c r="F42" s="154">
        <v>24401.38</v>
      </c>
      <c r="G42" s="154">
        <v>0</v>
      </c>
      <c r="H42" s="154" t="e">
        <f t="shared" si="1"/>
        <v>#DIV/0!</v>
      </c>
    </row>
    <row r="43" spans="1:8" ht="15" thickBot="1">
      <c r="A43" s="152" t="s">
        <v>95</v>
      </c>
      <c r="B43" s="152" t="s">
        <v>112</v>
      </c>
      <c r="C43" s="154">
        <v>375</v>
      </c>
      <c r="D43" s="154">
        <f>D70+0</f>
        <v>0</v>
      </c>
      <c r="E43" s="154">
        <f t="shared" si="14"/>
        <v>312.5</v>
      </c>
      <c r="F43" s="154">
        <v>312.5</v>
      </c>
      <c r="G43" s="154">
        <v>0</v>
      </c>
      <c r="H43" s="154" t="e">
        <f t="shared" si="1"/>
        <v>#DIV/0!</v>
      </c>
    </row>
    <row r="44" spans="1:8" ht="15" thickBot="1">
      <c r="A44" s="152" t="s">
        <v>100</v>
      </c>
      <c r="B44" s="152" t="s">
        <v>120</v>
      </c>
      <c r="C44" s="154">
        <v>34312.54</v>
      </c>
      <c r="D44" s="154">
        <f>D120+0</f>
        <v>34693.75</v>
      </c>
      <c r="E44" s="154">
        <f t="shared" si="14"/>
        <v>3250</v>
      </c>
      <c r="F44" s="154">
        <v>37943.75</v>
      </c>
      <c r="G44" s="154">
        <v>102.82481304444728</v>
      </c>
      <c r="H44" s="154">
        <f t="shared" si="1"/>
        <v>109.36768149882906</v>
      </c>
    </row>
    <row r="45" spans="1:8" ht="15" thickBot="1">
      <c r="A45" s="276"/>
      <c r="B45" s="277"/>
      <c r="C45" s="277"/>
      <c r="D45" s="277"/>
      <c r="E45" s="277"/>
      <c r="F45" s="277"/>
      <c r="G45" s="277"/>
      <c r="H45" s="278"/>
    </row>
    <row r="46" spans="1:8" ht="15.6" thickTop="1" thickBot="1">
      <c r="A46" s="270">
        <v>1</v>
      </c>
      <c r="B46" s="271"/>
      <c r="C46" s="156">
        <v>2</v>
      </c>
      <c r="D46" s="156">
        <v>3</v>
      </c>
      <c r="E46" s="156">
        <v>4</v>
      </c>
      <c r="F46" s="157">
        <v>5</v>
      </c>
      <c r="G46" s="158" t="s">
        <v>157</v>
      </c>
      <c r="H46" s="159" t="s">
        <v>158</v>
      </c>
    </row>
    <row r="47" spans="1:8" ht="31.8" thickBot="1">
      <c r="A47" s="272"/>
      <c r="B47" s="273"/>
      <c r="C47" s="79" t="s">
        <v>193</v>
      </c>
      <c r="D47" s="79" t="s">
        <v>192</v>
      </c>
      <c r="E47" s="79" t="s">
        <v>154</v>
      </c>
      <c r="F47" s="79" t="s">
        <v>191</v>
      </c>
      <c r="G47" s="79" t="s">
        <v>156</v>
      </c>
      <c r="H47" s="79" t="s">
        <v>156</v>
      </c>
    </row>
    <row r="48" spans="1:8" ht="15" customHeight="1" thickBot="1">
      <c r="A48" s="274" t="s">
        <v>141</v>
      </c>
      <c r="B48" s="275"/>
      <c r="C48" s="138">
        <f>C6+0</f>
        <v>958899.52</v>
      </c>
      <c r="D48" s="138">
        <f>D6+0</f>
        <v>891277.27999999991</v>
      </c>
      <c r="E48" s="138">
        <f t="shared" ref="E48:F48" si="15">E6+0</f>
        <v>142147.59000000008</v>
      </c>
      <c r="F48" s="138">
        <f t="shared" si="15"/>
        <v>1033424.87</v>
      </c>
      <c r="G48" s="139">
        <v>0</v>
      </c>
      <c r="H48" s="140">
        <v>0</v>
      </c>
    </row>
    <row r="49" spans="1:8" ht="16.8" thickTop="1" thickBot="1">
      <c r="A49" s="141" t="s">
        <v>90</v>
      </c>
      <c r="B49" s="141" t="s">
        <v>143</v>
      </c>
      <c r="C49" s="144">
        <f>C50+0</f>
        <v>34237.56</v>
      </c>
      <c r="D49" s="144">
        <f>D50+D79</f>
        <v>48848.45</v>
      </c>
      <c r="E49" s="144">
        <f>E50+0</f>
        <v>29183.5</v>
      </c>
      <c r="F49" s="144">
        <f>F50+F79</f>
        <v>78031.95</v>
      </c>
      <c r="G49" s="145">
        <f t="shared" si="0"/>
        <v>227.91329171821823</v>
      </c>
      <c r="H49" s="145">
        <f t="shared" si="1"/>
        <v>159.74293964291599</v>
      </c>
    </row>
    <row r="50" spans="1:8" ht="16.2" thickBot="1">
      <c r="A50" s="19" t="s">
        <v>135</v>
      </c>
      <c r="B50" s="19" t="s">
        <v>8</v>
      </c>
      <c r="C50" s="20">
        <f>C51+C69</f>
        <v>34237.56</v>
      </c>
      <c r="D50" s="20">
        <f>D51+0</f>
        <v>40794.18</v>
      </c>
      <c r="E50" s="20">
        <f>E51+E69</f>
        <v>29183.5</v>
      </c>
      <c r="F50" s="20">
        <f>F51+F69</f>
        <v>69977.679999999993</v>
      </c>
      <c r="G50" s="146">
        <f t="shared" si="0"/>
        <v>204.38863049820139</v>
      </c>
      <c r="H50" s="146">
        <f t="shared" si="1"/>
        <v>171.53839101558111</v>
      </c>
    </row>
    <row r="51" spans="1:8" ht="16.2" thickBot="1">
      <c r="A51" s="80" t="s">
        <v>91</v>
      </c>
      <c r="B51" s="21" t="s">
        <v>107</v>
      </c>
      <c r="C51" s="22">
        <f>C52+C55+C59+++C62+C66</f>
        <v>33862.559999999998</v>
      </c>
      <c r="D51" s="22">
        <f>D52+D55+D59+D62+D66+D70+D73+D76</f>
        <v>40794.18</v>
      </c>
      <c r="E51" s="22">
        <f t="shared" ref="E51:E72" si="16">F51-D51</f>
        <v>11303.54</v>
      </c>
      <c r="F51" s="22">
        <f>F52+F55+F59+F62+F66</f>
        <v>52097.72</v>
      </c>
      <c r="G51" s="146">
        <f t="shared" si="0"/>
        <v>153.85050628186411</v>
      </c>
      <c r="H51" s="146">
        <f t="shared" si="1"/>
        <v>127.70870746758484</v>
      </c>
    </row>
    <row r="52" spans="1:8" ht="16.2" thickBot="1">
      <c r="A52" s="81" t="s">
        <v>126</v>
      </c>
      <c r="B52" s="25" t="s">
        <v>108</v>
      </c>
      <c r="C52" s="26">
        <f t="shared" ref="C52" si="17">SUM(C54+0)</f>
        <v>500</v>
      </c>
      <c r="D52" s="26">
        <v>0</v>
      </c>
      <c r="E52" s="26">
        <f t="shared" si="16"/>
        <v>550</v>
      </c>
      <c r="F52" s="26">
        <f>F53+0</f>
        <v>550</v>
      </c>
      <c r="G52" s="147">
        <f t="shared" si="0"/>
        <v>110.00000000000001</v>
      </c>
      <c r="H52" s="147" t="e">
        <f t="shared" si="1"/>
        <v>#DIV/0!</v>
      </c>
    </row>
    <row r="53" spans="1:8" ht="16.2" thickBot="1">
      <c r="A53" s="82">
        <v>3</v>
      </c>
      <c r="B53" s="13" t="s">
        <v>9</v>
      </c>
      <c r="C53" s="14">
        <f>SUM(C54+0)</f>
        <v>500</v>
      </c>
      <c r="D53" s="14">
        <v>0</v>
      </c>
      <c r="E53" s="14">
        <f t="shared" si="16"/>
        <v>550</v>
      </c>
      <c r="F53" s="14">
        <f>F54+0</f>
        <v>550</v>
      </c>
      <c r="G53" s="148">
        <f t="shared" si="0"/>
        <v>110.00000000000001</v>
      </c>
      <c r="H53" s="148" t="e">
        <f t="shared" si="1"/>
        <v>#DIV/0!</v>
      </c>
    </row>
    <row r="54" spans="1:8" ht="16.2" thickBot="1">
      <c r="A54" s="83">
        <v>32</v>
      </c>
      <c r="B54" s="5" t="s">
        <v>17</v>
      </c>
      <c r="C54" s="6">
        <v>500</v>
      </c>
      <c r="D54" s="6">
        <v>0</v>
      </c>
      <c r="E54" s="6">
        <f t="shared" si="16"/>
        <v>550</v>
      </c>
      <c r="F54" s="6">
        <v>550</v>
      </c>
      <c r="G54" s="149">
        <f t="shared" si="0"/>
        <v>110.00000000000001</v>
      </c>
      <c r="H54" s="149" t="e">
        <f t="shared" si="1"/>
        <v>#DIV/0!</v>
      </c>
    </row>
    <row r="55" spans="1:8" ht="16.2" thickBot="1">
      <c r="A55" s="81" t="s">
        <v>93</v>
      </c>
      <c r="B55" s="25" t="s">
        <v>109</v>
      </c>
      <c r="C55" s="26">
        <f>0+C56</f>
        <v>10789.880000000001</v>
      </c>
      <c r="D55" s="26">
        <f>D56+0</f>
        <v>21926.82</v>
      </c>
      <c r="E55" s="26">
        <f t="shared" si="16"/>
        <v>9653.5400000000009</v>
      </c>
      <c r="F55" s="26">
        <f>F56+0</f>
        <v>31580.36</v>
      </c>
      <c r="G55" s="147">
        <f t="shared" si="0"/>
        <v>292.68499742351162</v>
      </c>
      <c r="H55" s="147">
        <f t="shared" si="1"/>
        <v>144.02617433809374</v>
      </c>
    </row>
    <row r="56" spans="1:8" ht="16.2" thickBot="1">
      <c r="A56" s="82">
        <v>3</v>
      </c>
      <c r="B56" s="13" t="s">
        <v>9</v>
      </c>
      <c r="C56" s="14">
        <f>C57+C58</f>
        <v>10789.880000000001</v>
      </c>
      <c r="D56" s="14">
        <f>D57+D58</f>
        <v>21926.82</v>
      </c>
      <c r="E56" s="14">
        <f t="shared" si="16"/>
        <v>9653.5400000000009</v>
      </c>
      <c r="F56" s="14">
        <f>SUM(F57:F58)</f>
        <v>31580.36</v>
      </c>
      <c r="G56" s="148">
        <f t="shared" si="0"/>
        <v>292.68499742351162</v>
      </c>
      <c r="H56" s="148">
        <f t="shared" si="1"/>
        <v>144.02617433809374</v>
      </c>
    </row>
    <row r="57" spans="1:8" ht="16.2" thickBot="1">
      <c r="A57" s="83">
        <v>31</v>
      </c>
      <c r="B57" s="5" t="s">
        <v>10</v>
      </c>
      <c r="C57" s="7">
        <v>9916.2800000000007</v>
      </c>
      <c r="D57" s="7">
        <v>19166.82</v>
      </c>
      <c r="E57" s="7">
        <f t="shared" si="16"/>
        <v>9653.5400000000009</v>
      </c>
      <c r="F57" s="7">
        <v>28820.36</v>
      </c>
      <c r="G57" s="149">
        <f t="shared" si="0"/>
        <v>290.63681138491449</v>
      </c>
      <c r="H57" s="149">
        <f t="shared" si="1"/>
        <v>150.36589272503213</v>
      </c>
    </row>
    <row r="58" spans="1:8" ht="16.2" thickBot="1">
      <c r="A58" s="83">
        <v>32</v>
      </c>
      <c r="B58" s="5" t="s">
        <v>17</v>
      </c>
      <c r="C58" s="6">
        <v>873.6</v>
      </c>
      <c r="D58" s="6">
        <v>2760</v>
      </c>
      <c r="E58" s="6">
        <f t="shared" si="16"/>
        <v>0</v>
      </c>
      <c r="F58" s="6">
        <v>2760</v>
      </c>
      <c r="G58" s="149">
        <f t="shared" si="0"/>
        <v>315.93406593406593</v>
      </c>
      <c r="H58" s="149">
        <f t="shared" si="1"/>
        <v>100</v>
      </c>
    </row>
    <row r="59" spans="1:8" ht="16.2" thickBot="1">
      <c r="A59" s="81" t="s">
        <v>139</v>
      </c>
      <c r="B59" s="25" t="s">
        <v>140</v>
      </c>
      <c r="C59" s="26">
        <f t="shared" ref="C59" si="18">SUM(C61+0)</f>
        <v>673.06</v>
      </c>
      <c r="D59" s="26">
        <f>D60+0</f>
        <v>0</v>
      </c>
      <c r="E59" s="26">
        <f t="shared" si="16"/>
        <v>0</v>
      </c>
      <c r="F59" s="26">
        <f>F60+0</f>
        <v>0</v>
      </c>
      <c r="G59" s="147">
        <f t="shared" si="0"/>
        <v>0</v>
      </c>
      <c r="H59" s="147" t="e">
        <f t="shared" si="1"/>
        <v>#DIV/0!</v>
      </c>
    </row>
    <row r="60" spans="1:8" ht="16.2" thickBot="1">
      <c r="A60" s="82">
        <v>3</v>
      </c>
      <c r="B60" s="13" t="s">
        <v>9</v>
      </c>
      <c r="C60" s="14">
        <v>0</v>
      </c>
      <c r="D60" s="14">
        <f>D61+0</f>
        <v>0</v>
      </c>
      <c r="E60" s="14">
        <f t="shared" si="16"/>
        <v>0</v>
      </c>
      <c r="F60" s="14">
        <f>F61+0</f>
        <v>0</v>
      </c>
      <c r="G60" s="148" t="e">
        <f t="shared" si="0"/>
        <v>#DIV/0!</v>
      </c>
      <c r="H60" s="148" t="e">
        <f t="shared" si="1"/>
        <v>#DIV/0!</v>
      </c>
    </row>
    <row r="61" spans="1:8" ht="16.2" thickBot="1">
      <c r="A61" s="83">
        <v>32</v>
      </c>
      <c r="B61" s="5" t="s">
        <v>17</v>
      </c>
      <c r="C61" s="6">
        <v>673.06</v>
      </c>
      <c r="D61" s="6">
        <v>0</v>
      </c>
      <c r="E61" s="6">
        <f t="shared" si="16"/>
        <v>0</v>
      </c>
      <c r="F61" s="6">
        <v>0</v>
      </c>
      <c r="G61" s="149">
        <f t="shared" si="0"/>
        <v>0</v>
      </c>
      <c r="H61" s="149" t="e">
        <f t="shared" si="1"/>
        <v>#DIV/0!</v>
      </c>
    </row>
    <row r="62" spans="1:8" ht="16.2" thickBot="1">
      <c r="A62" s="81" t="s">
        <v>102</v>
      </c>
      <c r="B62" s="25" t="s">
        <v>110</v>
      </c>
      <c r="C62" s="26">
        <f>C63+0</f>
        <v>20800.02</v>
      </c>
      <c r="D62" s="26">
        <f>D63+0</f>
        <v>18867.36</v>
      </c>
      <c r="E62" s="26">
        <f t="shared" si="16"/>
        <v>0</v>
      </c>
      <c r="F62" s="26">
        <f>F63+0</f>
        <v>18867.36</v>
      </c>
      <c r="G62" s="147">
        <f t="shared" si="0"/>
        <v>90.708374318870838</v>
      </c>
      <c r="H62" s="147">
        <f t="shared" si="1"/>
        <v>100</v>
      </c>
    </row>
    <row r="63" spans="1:8" ht="16.2" thickBot="1">
      <c r="A63" s="84">
        <v>3</v>
      </c>
      <c r="B63" s="13" t="s">
        <v>9</v>
      </c>
      <c r="C63" s="14">
        <f>C64+C65</f>
        <v>20800.02</v>
      </c>
      <c r="D63" s="14">
        <f>SUM(D64:D65)</f>
        <v>18867.36</v>
      </c>
      <c r="E63" s="14">
        <f t="shared" si="16"/>
        <v>0</v>
      </c>
      <c r="F63" s="14">
        <f>SUM(F64:F65)</f>
        <v>18867.36</v>
      </c>
      <c r="G63" s="148">
        <f t="shared" si="0"/>
        <v>90.708374318870838</v>
      </c>
      <c r="H63" s="148">
        <f t="shared" si="1"/>
        <v>100</v>
      </c>
    </row>
    <row r="64" spans="1:8" ht="16.2" thickBot="1">
      <c r="A64" s="83">
        <v>31</v>
      </c>
      <c r="B64" s="5" t="s">
        <v>10</v>
      </c>
      <c r="C64" s="7">
        <v>19830.990000000002</v>
      </c>
      <c r="D64" s="7">
        <v>17723.34</v>
      </c>
      <c r="E64" s="7">
        <f t="shared" si="16"/>
        <v>0</v>
      </c>
      <c r="F64" s="7">
        <v>17723.34</v>
      </c>
      <c r="G64" s="149">
        <f t="shared" si="0"/>
        <v>89.371937558336725</v>
      </c>
      <c r="H64" s="149">
        <f t="shared" si="1"/>
        <v>100</v>
      </c>
    </row>
    <row r="65" spans="1:10" ht="16.2" thickBot="1">
      <c r="A65" s="83">
        <v>32</v>
      </c>
      <c r="B65" s="5" t="s">
        <v>17</v>
      </c>
      <c r="C65" s="6">
        <v>969.03</v>
      </c>
      <c r="D65" s="6">
        <v>1144.02</v>
      </c>
      <c r="E65" s="6">
        <f t="shared" si="16"/>
        <v>0</v>
      </c>
      <c r="F65" s="6">
        <v>1144.02</v>
      </c>
      <c r="G65" s="149">
        <f t="shared" si="0"/>
        <v>118.05826445001703</v>
      </c>
      <c r="H65" s="149">
        <f t="shared" si="1"/>
        <v>100</v>
      </c>
    </row>
    <row r="66" spans="1:10" ht="16.2" thickBot="1">
      <c r="A66" s="81" t="s">
        <v>188</v>
      </c>
      <c r="B66" s="25" t="s">
        <v>189</v>
      </c>
      <c r="C66" s="26">
        <f>C67+0</f>
        <v>1099.5999999999999</v>
      </c>
      <c r="D66" s="26">
        <v>0</v>
      </c>
      <c r="E66" s="26">
        <f>F66-D66</f>
        <v>1100</v>
      </c>
      <c r="F66" s="26">
        <f>F67+0</f>
        <v>1100</v>
      </c>
      <c r="G66" s="147">
        <f>F66/C66*100</f>
        <v>100.03637686431431</v>
      </c>
      <c r="H66" s="147" t="e">
        <f>F66/D66*100</f>
        <v>#DIV/0!</v>
      </c>
    </row>
    <row r="67" spans="1:10" ht="16.2" thickBot="1">
      <c r="A67" s="85">
        <v>4</v>
      </c>
      <c r="B67" s="16" t="s">
        <v>11</v>
      </c>
      <c r="C67" s="14">
        <f>C68+0</f>
        <v>1099.5999999999999</v>
      </c>
      <c r="D67" s="14">
        <v>0</v>
      </c>
      <c r="E67" s="14">
        <f>F67-D67</f>
        <v>1100</v>
      </c>
      <c r="F67" s="14">
        <f>F68+0</f>
        <v>1100</v>
      </c>
      <c r="G67" s="148">
        <f>F67/C67*100</f>
        <v>100.03637686431431</v>
      </c>
      <c r="H67" s="148" t="e">
        <f>F67/D67*100</f>
        <v>#DIV/0!</v>
      </c>
    </row>
    <row r="68" spans="1:10" ht="16.2" thickBot="1">
      <c r="A68" s="83">
        <v>42</v>
      </c>
      <c r="B68" s="5" t="s">
        <v>117</v>
      </c>
      <c r="C68" s="6">
        <v>1099.5999999999999</v>
      </c>
      <c r="D68" s="6">
        <v>0</v>
      </c>
      <c r="E68" s="6">
        <f>F68-D68</f>
        <v>1100</v>
      </c>
      <c r="F68" s="6">
        <v>1100</v>
      </c>
      <c r="G68" s="149">
        <f>F68/C68*100</f>
        <v>100.03637686431431</v>
      </c>
      <c r="H68" s="149" t="e">
        <f>F68/D68*100</f>
        <v>#DIV/0!</v>
      </c>
    </row>
    <row r="69" spans="1:10" ht="16.2" thickBot="1">
      <c r="A69" s="19" t="s">
        <v>94</v>
      </c>
      <c r="B69" s="21" t="s">
        <v>111</v>
      </c>
      <c r="C69" s="22">
        <f>C70+C73+C76</f>
        <v>375</v>
      </c>
      <c r="D69" s="22">
        <v>0</v>
      </c>
      <c r="E69" s="22">
        <f t="shared" si="16"/>
        <v>17879.96</v>
      </c>
      <c r="F69" s="22">
        <f>F70+F73+F76</f>
        <v>17879.96</v>
      </c>
      <c r="G69" s="146">
        <f t="shared" si="0"/>
        <v>4767.989333333333</v>
      </c>
      <c r="H69" s="146" t="e">
        <f t="shared" si="1"/>
        <v>#DIV/0!</v>
      </c>
    </row>
    <row r="70" spans="1:10" ht="16.2" thickBot="1">
      <c r="A70" s="81" t="s">
        <v>95</v>
      </c>
      <c r="B70" s="25" t="s">
        <v>112</v>
      </c>
      <c r="C70" s="26">
        <f>SUM(C71+0)</f>
        <v>375</v>
      </c>
      <c r="D70" s="26">
        <v>0</v>
      </c>
      <c r="E70" s="26">
        <f t="shared" si="16"/>
        <v>312.5</v>
      </c>
      <c r="F70" s="26">
        <f>F71+0</f>
        <v>312.5</v>
      </c>
      <c r="G70" s="147">
        <f t="shared" si="0"/>
        <v>83.333333333333343</v>
      </c>
      <c r="H70" s="147" t="e">
        <f t="shared" si="1"/>
        <v>#DIV/0!</v>
      </c>
      <c r="J70" s="24"/>
    </row>
    <row r="71" spans="1:10" ht="16.2" thickBot="1">
      <c r="A71" s="82">
        <v>3</v>
      </c>
      <c r="B71" s="13" t="s">
        <v>9</v>
      </c>
      <c r="C71" s="14">
        <f>C72+0</f>
        <v>375</v>
      </c>
      <c r="D71" s="14">
        <v>0</v>
      </c>
      <c r="E71" s="14">
        <f t="shared" si="16"/>
        <v>312.5</v>
      </c>
      <c r="F71" s="14">
        <f>F72+0</f>
        <v>312.5</v>
      </c>
      <c r="G71" s="148">
        <f t="shared" si="0"/>
        <v>83.333333333333343</v>
      </c>
      <c r="H71" s="148" t="e">
        <f t="shared" si="1"/>
        <v>#DIV/0!</v>
      </c>
      <c r="J71" s="24"/>
    </row>
    <row r="72" spans="1:10" ht="16.2" thickBot="1">
      <c r="A72" s="83">
        <v>32</v>
      </c>
      <c r="B72" s="5" t="s">
        <v>17</v>
      </c>
      <c r="C72" s="6">
        <v>375</v>
      </c>
      <c r="D72" s="6">
        <v>0</v>
      </c>
      <c r="E72" s="6">
        <f t="shared" si="16"/>
        <v>312.5</v>
      </c>
      <c r="F72" s="6">
        <v>312.5</v>
      </c>
      <c r="G72" s="149">
        <f t="shared" si="0"/>
        <v>83.333333333333343</v>
      </c>
      <c r="H72" s="149" t="e">
        <f t="shared" si="1"/>
        <v>#DIV/0!</v>
      </c>
      <c r="J72" s="24"/>
    </row>
    <row r="73" spans="1:10" ht="16.2" thickBot="1">
      <c r="A73" s="81" t="s">
        <v>92</v>
      </c>
      <c r="B73" s="25" t="s">
        <v>116</v>
      </c>
      <c r="C73" s="26">
        <v>0</v>
      </c>
      <c r="D73" s="26">
        <v>0</v>
      </c>
      <c r="E73" s="26">
        <f>E74+0</f>
        <v>16837.5</v>
      </c>
      <c r="F73" s="26">
        <f>F74+0</f>
        <v>16837.5</v>
      </c>
      <c r="G73" s="147" t="e">
        <f t="shared" ref="G73:G78" si="19">F73/C73*100</f>
        <v>#DIV/0!</v>
      </c>
      <c r="H73" s="147" t="e">
        <f t="shared" ref="H73:H78" si="20">F73/D73*100</f>
        <v>#DIV/0!</v>
      </c>
      <c r="I73" s="24"/>
      <c r="J73" s="24"/>
    </row>
    <row r="74" spans="1:10" ht="16.2" thickBot="1">
      <c r="A74" s="82">
        <v>3</v>
      </c>
      <c r="B74" s="13" t="s">
        <v>9</v>
      </c>
      <c r="C74" s="14">
        <v>0</v>
      </c>
      <c r="D74" s="14">
        <v>0</v>
      </c>
      <c r="E74" s="14">
        <f>F74-D874</f>
        <v>16837.5</v>
      </c>
      <c r="F74" s="14">
        <f>F75+0</f>
        <v>16837.5</v>
      </c>
      <c r="G74" s="148" t="e">
        <f t="shared" si="19"/>
        <v>#DIV/0!</v>
      </c>
      <c r="H74" s="148" t="e">
        <f t="shared" si="20"/>
        <v>#DIV/0!</v>
      </c>
      <c r="I74" s="24"/>
      <c r="J74" s="24"/>
    </row>
    <row r="75" spans="1:10" ht="16.2" thickBot="1">
      <c r="A75" s="87">
        <v>32</v>
      </c>
      <c r="B75" s="17" t="s">
        <v>17</v>
      </c>
      <c r="C75" s="18">
        <v>0</v>
      </c>
      <c r="D75" s="18">
        <v>0</v>
      </c>
      <c r="E75" s="18">
        <f>F75-D884</f>
        <v>16837.5</v>
      </c>
      <c r="F75" s="18">
        <v>16837.5</v>
      </c>
      <c r="G75" s="149" t="e">
        <f t="shared" si="19"/>
        <v>#DIV/0!</v>
      </c>
      <c r="H75" s="149" t="e">
        <f t="shared" si="20"/>
        <v>#DIV/0!</v>
      </c>
      <c r="I75" s="24"/>
      <c r="J75" s="24"/>
    </row>
    <row r="76" spans="1:10" ht="16.2" thickBot="1">
      <c r="A76" s="81" t="s">
        <v>99</v>
      </c>
      <c r="B76" s="25" t="s">
        <v>119</v>
      </c>
      <c r="C76" s="26">
        <f t="shared" ref="C76" si="21">SUM(C78+0)</f>
        <v>0</v>
      </c>
      <c r="D76" s="26">
        <f>D77+0</f>
        <v>0</v>
      </c>
      <c r="E76" s="26">
        <f t="shared" ref="E76:E78" si="22">F76-D76</f>
        <v>729.96</v>
      </c>
      <c r="F76" s="26">
        <f>F77+0</f>
        <v>729.96</v>
      </c>
      <c r="G76" s="147" t="e">
        <f t="shared" si="19"/>
        <v>#DIV/0!</v>
      </c>
      <c r="H76" s="147" t="e">
        <f t="shared" si="20"/>
        <v>#DIV/0!</v>
      </c>
      <c r="I76" s="24"/>
      <c r="J76" s="24"/>
    </row>
    <row r="77" spans="1:10" ht="16.2" thickBot="1">
      <c r="A77" s="82">
        <v>3</v>
      </c>
      <c r="B77" s="13" t="s">
        <v>9</v>
      </c>
      <c r="C77" s="14">
        <f>C76+0</f>
        <v>0</v>
      </c>
      <c r="D77" s="14">
        <f>D78+0</f>
        <v>0</v>
      </c>
      <c r="E77" s="14">
        <f t="shared" si="22"/>
        <v>729.96</v>
      </c>
      <c r="F77" s="14">
        <f>F78+0</f>
        <v>729.96</v>
      </c>
      <c r="G77" s="148" t="e">
        <f t="shared" si="19"/>
        <v>#DIV/0!</v>
      </c>
      <c r="H77" s="148" t="e">
        <f t="shared" si="20"/>
        <v>#DIV/0!</v>
      </c>
      <c r="I77" s="24"/>
      <c r="J77" s="24"/>
    </row>
    <row r="78" spans="1:10" ht="16.2" thickBot="1">
      <c r="A78" s="83">
        <v>31</v>
      </c>
      <c r="B78" s="5" t="s">
        <v>10</v>
      </c>
      <c r="C78" s="6">
        <v>0</v>
      </c>
      <c r="D78" s="6">
        <v>0</v>
      </c>
      <c r="E78" s="6">
        <f t="shared" si="22"/>
        <v>729.96</v>
      </c>
      <c r="F78" s="6">
        <v>729.96</v>
      </c>
      <c r="G78" s="149" t="e">
        <f t="shared" si="19"/>
        <v>#DIV/0!</v>
      </c>
      <c r="H78" s="149" t="e">
        <f t="shared" si="20"/>
        <v>#DIV/0!</v>
      </c>
      <c r="I78" s="24"/>
      <c r="J78" s="24"/>
    </row>
    <row r="79" spans="1:10" ht="16.2" thickBot="1">
      <c r="A79" s="169" t="s">
        <v>203</v>
      </c>
      <c r="B79" s="164" t="s">
        <v>205</v>
      </c>
      <c r="C79" s="20">
        <f t="shared" ref="C79:D81" si="23">C80+0</f>
        <v>0</v>
      </c>
      <c r="D79" s="20">
        <f t="shared" si="23"/>
        <v>8054.2699999999995</v>
      </c>
      <c r="E79" s="20">
        <f>E80+0</f>
        <v>8054.2699999999995</v>
      </c>
      <c r="F79" s="20">
        <f t="shared" ref="F79:F80" si="24">F80+0</f>
        <v>8054.2699999999995</v>
      </c>
      <c r="G79" s="171" t="e">
        <f t="shared" ref="G79:G84" si="25">F79/C79*100</f>
        <v>#DIV/0!</v>
      </c>
      <c r="H79" s="171">
        <f t="shared" ref="H79:H84" si="26">F79/D79*100</f>
        <v>100</v>
      </c>
      <c r="I79" s="24"/>
      <c r="J79" s="24"/>
    </row>
    <row r="80" spans="1:10" ht="16.2" thickBot="1">
      <c r="A80" s="169" t="s">
        <v>91</v>
      </c>
      <c r="B80" s="164" t="s">
        <v>107</v>
      </c>
      <c r="C80" s="20">
        <f t="shared" si="23"/>
        <v>0</v>
      </c>
      <c r="D80" s="20">
        <f t="shared" si="23"/>
        <v>8054.2699999999995</v>
      </c>
      <c r="E80" s="20">
        <f>E81+0</f>
        <v>8054.2699999999995</v>
      </c>
      <c r="F80" s="20">
        <f t="shared" si="24"/>
        <v>8054.2699999999995</v>
      </c>
      <c r="G80" s="171" t="e">
        <f t="shared" si="25"/>
        <v>#DIV/0!</v>
      </c>
      <c r="H80" s="171">
        <f t="shared" si="26"/>
        <v>100</v>
      </c>
      <c r="I80" s="24"/>
      <c r="J80" s="24"/>
    </row>
    <row r="81" spans="1:10" ht="16.2" thickBot="1">
      <c r="A81" s="170" t="s">
        <v>204</v>
      </c>
      <c r="B81" s="165" t="s">
        <v>181</v>
      </c>
      <c r="C81" s="166">
        <f t="shared" si="23"/>
        <v>0</v>
      </c>
      <c r="D81" s="166">
        <f t="shared" si="23"/>
        <v>8054.2699999999995</v>
      </c>
      <c r="E81" s="166">
        <f>E82+0</f>
        <v>8054.2699999999995</v>
      </c>
      <c r="F81" s="166">
        <f>F82+0</f>
        <v>8054.2699999999995</v>
      </c>
      <c r="G81" s="172" t="e">
        <f t="shared" si="25"/>
        <v>#DIV/0!</v>
      </c>
      <c r="H81" s="172">
        <f t="shared" si="26"/>
        <v>100</v>
      </c>
      <c r="I81" s="24"/>
      <c r="J81" s="24"/>
    </row>
    <row r="82" spans="1:10" ht="16.2" thickBot="1">
      <c r="A82" s="167">
        <v>3</v>
      </c>
      <c r="B82" s="16" t="s">
        <v>9</v>
      </c>
      <c r="C82" s="14">
        <f t="shared" ref="C82:D82" si="27">SUM(C83:C84)</f>
        <v>0</v>
      </c>
      <c r="D82" s="14">
        <f t="shared" si="27"/>
        <v>8054.2699999999995</v>
      </c>
      <c r="E82" s="14">
        <f>SUM(E83:E84)</f>
        <v>8054.2699999999995</v>
      </c>
      <c r="F82" s="14">
        <f>SUM(F83:F84)</f>
        <v>8054.2699999999995</v>
      </c>
      <c r="G82" s="173" t="e">
        <f t="shared" si="25"/>
        <v>#DIV/0!</v>
      </c>
      <c r="H82" s="173">
        <f t="shared" si="26"/>
        <v>100</v>
      </c>
      <c r="I82" s="24"/>
    </row>
    <row r="83" spans="1:10" ht="16.2" thickBot="1">
      <c r="A83" s="168">
        <v>31</v>
      </c>
      <c r="B83" s="5" t="s">
        <v>10</v>
      </c>
      <c r="C83" s="6">
        <v>0</v>
      </c>
      <c r="D83" s="6">
        <v>7565.9</v>
      </c>
      <c r="E83" s="6">
        <v>7565.9</v>
      </c>
      <c r="F83" s="6">
        <v>7565.9</v>
      </c>
      <c r="G83" s="149" t="e">
        <f t="shared" si="25"/>
        <v>#DIV/0!</v>
      </c>
      <c r="H83" s="149">
        <f t="shared" si="26"/>
        <v>100</v>
      </c>
      <c r="I83" s="24"/>
    </row>
    <row r="84" spans="1:10" ht="16.2" thickBot="1">
      <c r="A84" s="168">
        <v>32</v>
      </c>
      <c r="B84" s="5" t="s">
        <v>17</v>
      </c>
      <c r="C84" s="6">
        <v>0</v>
      </c>
      <c r="D84" s="6">
        <v>488.37</v>
      </c>
      <c r="E84" s="6">
        <v>488.37</v>
      </c>
      <c r="F84" s="6">
        <v>488.37</v>
      </c>
      <c r="G84" s="149" t="e">
        <f t="shared" si="25"/>
        <v>#DIV/0!</v>
      </c>
      <c r="H84" s="149">
        <f t="shared" si="26"/>
        <v>100</v>
      </c>
      <c r="I84" s="24"/>
    </row>
    <row r="85" spans="1:10" ht="16.2" thickBot="1">
      <c r="A85" s="142" t="s">
        <v>96</v>
      </c>
      <c r="B85" s="141" t="s">
        <v>144</v>
      </c>
      <c r="C85" s="143">
        <f>C87+0</f>
        <v>0</v>
      </c>
      <c r="D85" s="143">
        <f>D87+0</f>
        <v>2510</v>
      </c>
      <c r="E85" s="143">
        <f>F85-D85</f>
        <v>-9.9000000000000909</v>
      </c>
      <c r="F85" s="143">
        <f>F89+0</f>
        <v>2500.1</v>
      </c>
      <c r="G85" s="145" t="e">
        <f t="shared" si="0"/>
        <v>#DIV/0!</v>
      </c>
      <c r="H85" s="145">
        <f t="shared" si="1"/>
        <v>99.60557768924302</v>
      </c>
      <c r="I85" s="24"/>
    </row>
    <row r="86" spans="1:10" ht="16.2" thickBot="1">
      <c r="A86" s="142" t="s">
        <v>183</v>
      </c>
      <c r="B86" s="141" t="s">
        <v>168</v>
      </c>
      <c r="C86" s="143">
        <f>C93+0</f>
        <v>248.15</v>
      </c>
      <c r="D86" s="143">
        <f>D93+0</f>
        <v>0</v>
      </c>
      <c r="E86" s="143">
        <f>F86-D86</f>
        <v>2957.25</v>
      </c>
      <c r="F86" s="143">
        <f>F95+0</f>
        <v>2957.25</v>
      </c>
      <c r="G86" s="145">
        <v>0</v>
      </c>
      <c r="H86" s="145">
        <v>0</v>
      </c>
      <c r="I86" s="24"/>
    </row>
    <row r="87" spans="1:10" ht="16.2" thickBot="1">
      <c r="A87" s="19" t="s">
        <v>127</v>
      </c>
      <c r="B87" s="19" t="s">
        <v>113</v>
      </c>
      <c r="C87" s="20">
        <f>SUM(C88+0)</f>
        <v>0</v>
      </c>
      <c r="D87" s="20">
        <v>2510</v>
      </c>
      <c r="E87" s="20">
        <f>E88+0</f>
        <v>-9.9000000000000909</v>
      </c>
      <c r="F87" s="20">
        <f>F88+0</f>
        <v>2500.1</v>
      </c>
      <c r="G87" s="146" t="e">
        <f t="shared" si="0"/>
        <v>#DIV/0!</v>
      </c>
      <c r="H87" s="146">
        <f t="shared" si="1"/>
        <v>99.60557768924302</v>
      </c>
      <c r="I87" s="24"/>
    </row>
    <row r="88" spans="1:10" ht="16.2" thickBot="1">
      <c r="A88" s="19" t="s">
        <v>94</v>
      </c>
      <c r="B88" s="21" t="s">
        <v>111</v>
      </c>
      <c r="C88" s="22">
        <f t="shared" ref="C88:C89" si="28">SUM(C89+0)</f>
        <v>0</v>
      </c>
      <c r="D88" s="22">
        <v>2510</v>
      </c>
      <c r="E88" s="22">
        <f t="shared" ref="E88:E93" si="29">F88-D88</f>
        <v>-9.9000000000000909</v>
      </c>
      <c r="F88" s="22">
        <f>F89+0</f>
        <v>2500.1</v>
      </c>
      <c r="G88" s="146" t="e">
        <f t="shared" si="0"/>
        <v>#DIV/0!</v>
      </c>
      <c r="H88" s="146">
        <f t="shared" si="1"/>
        <v>99.60557768924302</v>
      </c>
    </row>
    <row r="89" spans="1:10" ht="16.2" thickBot="1">
      <c r="A89" s="81" t="s">
        <v>97</v>
      </c>
      <c r="B89" s="25" t="s">
        <v>114</v>
      </c>
      <c r="C89" s="26">
        <f t="shared" si="28"/>
        <v>0</v>
      </c>
      <c r="D89" s="26">
        <v>2510</v>
      </c>
      <c r="E89" s="26">
        <f t="shared" si="29"/>
        <v>-9.9000000000000909</v>
      </c>
      <c r="F89" s="26">
        <f>F90+0</f>
        <v>2500.1</v>
      </c>
      <c r="G89" s="147" t="e">
        <f t="shared" si="0"/>
        <v>#DIV/0!</v>
      </c>
      <c r="H89" s="147">
        <f t="shared" si="1"/>
        <v>99.60557768924302</v>
      </c>
    </row>
    <row r="90" spans="1:10" ht="16.2" thickBot="1">
      <c r="A90" s="82">
        <v>3</v>
      </c>
      <c r="B90" s="13" t="s">
        <v>9</v>
      </c>
      <c r="C90" s="15">
        <f>SUM(C91+C92)</f>
        <v>0</v>
      </c>
      <c r="D90" s="15">
        <v>2510</v>
      </c>
      <c r="E90" s="15">
        <f t="shared" si="29"/>
        <v>-9.9000000000000909</v>
      </c>
      <c r="F90" s="15">
        <f>SUM(F91:F92)</f>
        <v>2500.1</v>
      </c>
      <c r="G90" s="148" t="e">
        <f t="shared" si="0"/>
        <v>#DIV/0!</v>
      </c>
      <c r="H90" s="148">
        <f t="shared" si="1"/>
        <v>99.60557768924302</v>
      </c>
    </row>
    <row r="91" spans="1:10" ht="16.2" thickBot="1">
      <c r="A91" s="86">
        <v>32</v>
      </c>
      <c r="B91" s="8" t="s">
        <v>17</v>
      </c>
      <c r="C91" s="9">
        <v>0</v>
      </c>
      <c r="D91" s="9">
        <v>2500</v>
      </c>
      <c r="E91" s="9">
        <f t="shared" si="29"/>
        <v>0</v>
      </c>
      <c r="F91" s="9">
        <v>2500</v>
      </c>
      <c r="G91" s="149" t="e">
        <f t="shared" si="0"/>
        <v>#DIV/0!</v>
      </c>
      <c r="H91" s="149">
        <f t="shared" si="1"/>
        <v>100</v>
      </c>
    </row>
    <row r="92" spans="1:10" ht="16.2" thickBot="1">
      <c r="A92" s="86">
        <v>34</v>
      </c>
      <c r="B92" s="8" t="s">
        <v>38</v>
      </c>
      <c r="C92" s="6">
        <v>0</v>
      </c>
      <c r="D92" s="6">
        <v>10</v>
      </c>
      <c r="E92" s="6">
        <f t="shared" si="29"/>
        <v>-9.9</v>
      </c>
      <c r="F92" s="6">
        <v>0.1</v>
      </c>
      <c r="G92" s="149" t="e">
        <f t="shared" si="0"/>
        <v>#DIV/0!</v>
      </c>
      <c r="H92" s="149">
        <f t="shared" si="1"/>
        <v>1</v>
      </c>
    </row>
    <row r="93" spans="1:10" ht="16.2" thickBot="1">
      <c r="A93" s="19" t="s">
        <v>177</v>
      </c>
      <c r="B93" s="19" t="s">
        <v>128</v>
      </c>
      <c r="C93" s="20">
        <f>SUM(C94+0)</f>
        <v>248.15</v>
      </c>
      <c r="D93" s="20">
        <f>D94+0</f>
        <v>0</v>
      </c>
      <c r="E93" s="20">
        <f t="shared" si="29"/>
        <v>2957.25</v>
      </c>
      <c r="F93" s="20">
        <f>F94+0</f>
        <v>2957.25</v>
      </c>
      <c r="G93" s="146">
        <f t="shared" si="0"/>
        <v>1191.718718517026</v>
      </c>
      <c r="H93" s="146" t="e">
        <f t="shared" si="1"/>
        <v>#DIV/0!</v>
      </c>
    </row>
    <row r="94" spans="1:10" ht="16.2" thickBot="1">
      <c r="A94" s="19" t="s">
        <v>94</v>
      </c>
      <c r="B94" s="21" t="s">
        <v>111</v>
      </c>
      <c r="C94" s="22">
        <f t="shared" ref="C94:C95" si="30">SUM(C95+0)</f>
        <v>248.15</v>
      </c>
      <c r="D94" s="22">
        <f>D95+0</f>
        <v>0</v>
      </c>
      <c r="E94" s="22">
        <v>0</v>
      </c>
      <c r="F94" s="22">
        <f>F95+0</f>
        <v>2957.25</v>
      </c>
      <c r="G94" s="146">
        <f t="shared" si="0"/>
        <v>1191.718718517026</v>
      </c>
      <c r="H94" s="146" t="e">
        <f t="shared" si="1"/>
        <v>#DIV/0!</v>
      </c>
    </row>
    <row r="95" spans="1:10" ht="16.2" thickBot="1">
      <c r="A95" s="81" t="s">
        <v>97</v>
      </c>
      <c r="B95" s="25" t="s">
        <v>114</v>
      </c>
      <c r="C95" s="26">
        <f t="shared" si="30"/>
        <v>248.15</v>
      </c>
      <c r="D95" s="26">
        <f>D96+0</f>
        <v>0</v>
      </c>
      <c r="E95" s="26">
        <f t="shared" ref="E95:E101" si="31">F95-D95</f>
        <v>2957.25</v>
      </c>
      <c r="F95" s="26">
        <f>F96+0</f>
        <v>2957.25</v>
      </c>
      <c r="G95" s="147">
        <f t="shared" si="0"/>
        <v>1191.718718517026</v>
      </c>
      <c r="H95" s="147" t="e">
        <f t="shared" si="1"/>
        <v>#DIV/0!</v>
      </c>
    </row>
    <row r="96" spans="1:10" ht="16.2" thickBot="1">
      <c r="A96" s="82">
        <v>3</v>
      </c>
      <c r="B96" s="13" t="s">
        <v>9</v>
      </c>
      <c r="C96" s="15">
        <f>SUM(C97+0)</f>
        <v>248.15</v>
      </c>
      <c r="D96" s="15">
        <f>D97+0</f>
        <v>0</v>
      </c>
      <c r="E96" s="15">
        <f t="shared" si="31"/>
        <v>2957.25</v>
      </c>
      <c r="F96" s="15">
        <f>F97+0</f>
        <v>2957.25</v>
      </c>
      <c r="G96" s="148">
        <f t="shared" si="0"/>
        <v>1191.718718517026</v>
      </c>
      <c r="H96" s="148" t="e">
        <f t="shared" si="1"/>
        <v>#DIV/0!</v>
      </c>
    </row>
    <row r="97" spans="1:8" ht="16.2" thickBot="1">
      <c r="A97" s="87">
        <v>32</v>
      </c>
      <c r="B97" s="17" t="s">
        <v>17</v>
      </c>
      <c r="C97" s="18">
        <v>248.15</v>
      </c>
      <c r="D97" s="18">
        <v>0</v>
      </c>
      <c r="E97" s="18">
        <f t="shared" si="31"/>
        <v>2957.25</v>
      </c>
      <c r="F97" s="18">
        <v>2957.25</v>
      </c>
      <c r="G97" s="149">
        <f t="shared" si="0"/>
        <v>1191.718718517026</v>
      </c>
      <c r="H97" s="149" t="e">
        <f t="shared" si="1"/>
        <v>#DIV/0!</v>
      </c>
    </row>
    <row r="98" spans="1:8" ht="16.2" thickBot="1">
      <c r="A98" s="141" t="s">
        <v>98</v>
      </c>
      <c r="B98" s="141" t="s">
        <v>145</v>
      </c>
      <c r="C98" s="143">
        <f>C102+C109+C113+C117+C120+C123</f>
        <v>74064.940000000017</v>
      </c>
      <c r="D98" s="143">
        <v>70626.24000000002</v>
      </c>
      <c r="E98" s="143">
        <f t="shared" si="31"/>
        <v>-4382.210000000021</v>
      </c>
      <c r="F98" s="143">
        <f>F107+F123</f>
        <v>66244.03</v>
      </c>
      <c r="G98" s="145">
        <f t="shared" si="0"/>
        <v>89.440469404282226</v>
      </c>
      <c r="H98" s="145">
        <f t="shared" si="1"/>
        <v>93.795209825696475</v>
      </c>
    </row>
    <row r="99" spans="1:8" ht="16.2" thickBot="1">
      <c r="A99" s="141" t="s">
        <v>185</v>
      </c>
      <c r="B99" s="141" t="s">
        <v>169</v>
      </c>
      <c r="C99" s="143">
        <f>C128+0</f>
        <v>252.49</v>
      </c>
      <c r="D99" s="143">
        <v>252.49</v>
      </c>
      <c r="E99" s="143">
        <f t="shared" si="31"/>
        <v>-252.49</v>
      </c>
      <c r="F99" s="143">
        <f>F128+0</f>
        <v>0</v>
      </c>
      <c r="G99" s="145">
        <v>0</v>
      </c>
      <c r="H99" s="145">
        <v>0</v>
      </c>
    </row>
    <row r="100" spans="1:8" ht="16.2" thickBot="1">
      <c r="A100" s="19" t="s">
        <v>131</v>
      </c>
      <c r="B100" s="19" t="s">
        <v>115</v>
      </c>
      <c r="C100" s="20">
        <v>0</v>
      </c>
      <c r="D100" s="20">
        <v>0</v>
      </c>
      <c r="E100" s="20">
        <f t="shared" si="31"/>
        <v>0</v>
      </c>
      <c r="F100" s="20">
        <f>F101+0</f>
        <v>0</v>
      </c>
      <c r="G100" s="146" t="e">
        <f t="shared" si="0"/>
        <v>#DIV/0!</v>
      </c>
      <c r="H100" s="146" t="e">
        <f t="shared" si="1"/>
        <v>#DIV/0!</v>
      </c>
    </row>
    <row r="101" spans="1:8" ht="16.2" thickBot="1">
      <c r="A101" s="19" t="s">
        <v>94</v>
      </c>
      <c r="B101" s="21" t="s">
        <v>111</v>
      </c>
      <c r="C101" s="22">
        <f>SUM(C102+0)</f>
        <v>0</v>
      </c>
      <c r="D101" s="22">
        <v>0</v>
      </c>
      <c r="E101" s="22">
        <f t="shared" si="31"/>
        <v>0</v>
      </c>
      <c r="F101" s="22">
        <f>F102+0</f>
        <v>0</v>
      </c>
      <c r="G101" s="146" t="e">
        <f t="shared" si="0"/>
        <v>#DIV/0!</v>
      </c>
      <c r="H101" s="146" t="e">
        <f t="shared" si="1"/>
        <v>#DIV/0!</v>
      </c>
    </row>
    <row r="102" spans="1:8" ht="16.2" thickBot="1">
      <c r="A102" s="81" t="s">
        <v>92</v>
      </c>
      <c r="B102" s="25" t="s">
        <v>116</v>
      </c>
      <c r="C102" s="26">
        <v>0</v>
      </c>
      <c r="D102" s="26">
        <v>0</v>
      </c>
      <c r="E102" s="26"/>
      <c r="F102" s="26">
        <f>F103+F105</f>
        <v>0</v>
      </c>
      <c r="G102" s="147" t="e">
        <f t="shared" si="0"/>
        <v>#DIV/0!</v>
      </c>
      <c r="H102" s="147" t="e">
        <f t="shared" si="1"/>
        <v>#DIV/0!</v>
      </c>
    </row>
    <row r="103" spans="1:8" ht="16.2" thickBot="1">
      <c r="A103" s="82">
        <v>3</v>
      </c>
      <c r="B103" s="13" t="s">
        <v>9</v>
      </c>
      <c r="C103" s="14">
        <v>0</v>
      </c>
      <c r="D103" s="14">
        <v>0</v>
      </c>
      <c r="E103" s="14">
        <f>F103-D903</f>
        <v>0</v>
      </c>
      <c r="F103" s="14">
        <f>F104+0</f>
        <v>0</v>
      </c>
      <c r="G103" s="148" t="e">
        <f t="shared" si="0"/>
        <v>#DIV/0!</v>
      </c>
      <c r="H103" s="148" t="e">
        <f t="shared" si="1"/>
        <v>#DIV/0!</v>
      </c>
    </row>
    <row r="104" spans="1:8" ht="16.2" thickBot="1">
      <c r="A104" s="87">
        <v>32</v>
      </c>
      <c r="B104" s="17" t="s">
        <v>17</v>
      </c>
      <c r="C104" s="18">
        <v>0</v>
      </c>
      <c r="D104" s="18">
        <v>0</v>
      </c>
      <c r="E104" s="18">
        <f>F104-D913</f>
        <v>0</v>
      </c>
      <c r="F104" s="18">
        <v>0</v>
      </c>
      <c r="G104" s="149" t="e">
        <f t="shared" si="0"/>
        <v>#DIV/0!</v>
      </c>
      <c r="H104" s="149" t="e">
        <f t="shared" si="1"/>
        <v>#DIV/0!</v>
      </c>
    </row>
    <row r="105" spans="1:8" ht="16.2" thickBot="1">
      <c r="A105" s="85">
        <v>4</v>
      </c>
      <c r="B105" s="16" t="s">
        <v>11</v>
      </c>
      <c r="C105" s="14">
        <v>0</v>
      </c>
      <c r="D105" s="14">
        <v>0</v>
      </c>
      <c r="E105" s="14">
        <f t="shared" ref="E105:E140" si="32">F105-D105</f>
        <v>0</v>
      </c>
      <c r="F105" s="14">
        <f>F106+0</f>
        <v>0</v>
      </c>
      <c r="G105" s="148" t="e">
        <f t="shared" si="0"/>
        <v>#DIV/0!</v>
      </c>
      <c r="H105" s="148" t="e">
        <f t="shared" si="1"/>
        <v>#DIV/0!</v>
      </c>
    </row>
    <row r="106" spans="1:8" ht="16.2" thickBot="1">
      <c r="A106" s="87">
        <v>42</v>
      </c>
      <c r="B106" s="17" t="s">
        <v>117</v>
      </c>
      <c r="C106" s="18">
        <v>0</v>
      </c>
      <c r="D106" s="18">
        <v>0</v>
      </c>
      <c r="E106" s="18">
        <f t="shared" si="32"/>
        <v>0</v>
      </c>
      <c r="F106" s="18">
        <v>0</v>
      </c>
      <c r="G106" s="149" t="e">
        <f t="shared" si="0"/>
        <v>#DIV/0!</v>
      </c>
      <c r="H106" s="149" t="e">
        <f t="shared" si="1"/>
        <v>#DIV/0!</v>
      </c>
    </row>
    <row r="107" spans="1:8" ht="16.2" thickBot="1">
      <c r="A107" s="19" t="s">
        <v>130</v>
      </c>
      <c r="B107" s="19" t="s">
        <v>118</v>
      </c>
      <c r="C107" s="20">
        <f>C109+C113+C117+C120</f>
        <v>71575.48000000001</v>
      </c>
      <c r="D107" s="20">
        <f>D109+D113+D117+D120</f>
        <v>64135</v>
      </c>
      <c r="E107" s="20">
        <f t="shared" si="32"/>
        <v>-890.97000000000116</v>
      </c>
      <c r="F107" s="20">
        <f>F109+F113+F117+F120</f>
        <v>63244.03</v>
      </c>
      <c r="G107" s="146">
        <f t="shared" si="0"/>
        <v>88.359910405071659</v>
      </c>
      <c r="H107" s="146">
        <f t="shared" si="1"/>
        <v>98.610789740391354</v>
      </c>
    </row>
    <row r="108" spans="1:8" ht="16.2" thickBot="1">
      <c r="A108" s="19" t="s">
        <v>91</v>
      </c>
      <c r="B108" s="21" t="s">
        <v>107</v>
      </c>
      <c r="C108" s="22">
        <f t="shared" ref="C108" si="33">SUM(C109+0)</f>
        <v>729.96</v>
      </c>
      <c r="D108" s="22">
        <v>729.96</v>
      </c>
      <c r="E108" s="22">
        <f t="shared" si="32"/>
        <v>-729.96</v>
      </c>
      <c r="F108" s="22">
        <f>F109+0</f>
        <v>0</v>
      </c>
      <c r="G108" s="146">
        <f t="shared" si="0"/>
        <v>0</v>
      </c>
      <c r="H108" s="146">
        <f t="shared" si="1"/>
        <v>0</v>
      </c>
    </row>
    <row r="109" spans="1:8" ht="16.2" thickBot="1">
      <c r="A109" s="81" t="s">
        <v>99</v>
      </c>
      <c r="B109" s="25" t="s">
        <v>119</v>
      </c>
      <c r="C109" s="26">
        <f t="shared" ref="C109" si="34">SUM(C111+0)</f>
        <v>729.96</v>
      </c>
      <c r="D109" s="26">
        <v>729.96</v>
      </c>
      <c r="E109" s="26">
        <f t="shared" si="32"/>
        <v>-729.96</v>
      </c>
      <c r="F109" s="26">
        <f>F110+0</f>
        <v>0</v>
      </c>
      <c r="G109" s="147">
        <f t="shared" si="0"/>
        <v>0</v>
      </c>
      <c r="H109" s="147">
        <f t="shared" si="1"/>
        <v>0</v>
      </c>
    </row>
    <row r="110" spans="1:8" ht="16.2" thickBot="1">
      <c r="A110" s="82">
        <v>3</v>
      </c>
      <c r="B110" s="13" t="s">
        <v>9</v>
      </c>
      <c r="C110" s="14">
        <v>729.96</v>
      </c>
      <c r="D110" s="14">
        <v>729.96</v>
      </c>
      <c r="E110" s="14">
        <f t="shared" si="32"/>
        <v>-729.96</v>
      </c>
      <c r="F110" s="14">
        <f>F111+0</f>
        <v>0</v>
      </c>
      <c r="G110" s="148">
        <f t="shared" si="0"/>
        <v>0</v>
      </c>
      <c r="H110" s="148">
        <f t="shared" si="1"/>
        <v>0</v>
      </c>
    </row>
    <row r="111" spans="1:8" ht="16.2" thickBot="1">
      <c r="A111" s="83">
        <v>32</v>
      </c>
      <c r="B111" s="5" t="s">
        <v>17</v>
      </c>
      <c r="C111" s="6">
        <v>729.96</v>
      </c>
      <c r="D111" s="6">
        <v>729.96</v>
      </c>
      <c r="E111" s="6">
        <f t="shared" si="32"/>
        <v>-729.96</v>
      </c>
      <c r="F111" s="6">
        <v>0</v>
      </c>
      <c r="G111" s="149">
        <f t="shared" si="0"/>
        <v>0</v>
      </c>
      <c r="H111" s="149">
        <f t="shared" si="1"/>
        <v>0</v>
      </c>
    </row>
    <row r="112" spans="1:8" ht="16.2" thickBot="1">
      <c r="A112" s="19" t="s">
        <v>94</v>
      </c>
      <c r="B112" s="21" t="s">
        <v>111</v>
      </c>
      <c r="C112" s="22">
        <f>SUM(C113+C120)</f>
        <v>62219.56</v>
      </c>
      <c r="D112" s="22">
        <v>66643.790000000008</v>
      </c>
      <c r="E112" s="22">
        <f t="shared" si="32"/>
        <v>-3399.7600000000093</v>
      </c>
      <c r="F112" s="22">
        <f>F113+F120</f>
        <v>63244.03</v>
      </c>
      <c r="G112" s="147">
        <f t="shared" si="0"/>
        <v>101.64654009125104</v>
      </c>
      <c r="H112" s="147">
        <f t="shared" si="1"/>
        <v>94.898609457835448</v>
      </c>
    </row>
    <row r="113" spans="1:8" ht="16.2" thickBot="1">
      <c r="A113" s="81" t="s">
        <v>97</v>
      </c>
      <c r="B113" s="25" t="s">
        <v>114</v>
      </c>
      <c r="C113" s="26">
        <f t="shared" ref="C113" si="35">SUM(C114+0)</f>
        <v>27907.02</v>
      </c>
      <c r="D113" s="26">
        <v>28711.29</v>
      </c>
      <c r="E113" s="26">
        <f t="shared" si="32"/>
        <v>-3411.010000000002</v>
      </c>
      <c r="F113" s="26">
        <f>F114+0</f>
        <v>25300.28</v>
      </c>
      <c r="G113" s="147">
        <f t="shared" si="0"/>
        <v>90.659196144912642</v>
      </c>
      <c r="H113" s="147">
        <f t="shared" si="1"/>
        <v>88.11962123610607</v>
      </c>
    </row>
    <row r="114" spans="1:8" ht="16.2" thickBot="1">
      <c r="A114" s="82">
        <v>3</v>
      </c>
      <c r="B114" s="13" t="s">
        <v>9</v>
      </c>
      <c r="C114" s="15">
        <f>SUM(C115+C116)</f>
        <v>27907.02</v>
      </c>
      <c r="D114" s="15">
        <v>28711.29</v>
      </c>
      <c r="E114" s="15">
        <f t="shared" si="32"/>
        <v>-3411.010000000002</v>
      </c>
      <c r="F114" s="15">
        <f>F115+F116</f>
        <v>25300.28</v>
      </c>
      <c r="G114" s="148">
        <f t="shared" ref="G114:G193" si="36">F114/C114*100</f>
        <v>90.659196144912642</v>
      </c>
      <c r="H114" s="148">
        <f t="shared" ref="H114:H193" si="37">F114/D114*100</f>
        <v>88.11962123610607</v>
      </c>
    </row>
    <row r="115" spans="1:8" ht="16.2" thickBot="1">
      <c r="A115" s="86">
        <v>32</v>
      </c>
      <c r="B115" s="8" t="s">
        <v>17</v>
      </c>
      <c r="C115" s="9">
        <v>27449.02</v>
      </c>
      <c r="D115" s="9">
        <v>28200.31</v>
      </c>
      <c r="E115" s="9">
        <f t="shared" si="32"/>
        <v>-3100.0300000000025</v>
      </c>
      <c r="F115" s="9">
        <v>25100.28</v>
      </c>
      <c r="G115" s="149">
        <f t="shared" si="36"/>
        <v>91.443264641142008</v>
      </c>
      <c r="H115" s="149">
        <f t="shared" si="37"/>
        <v>89.007106659465791</v>
      </c>
    </row>
    <row r="116" spans="1:8" ht="16.2" thickBot="1">
      <c r="A116" s="83">
        <v>34</v>
      </c>
      <c r="B116" s="5" t="s">
        <v>38</v>
      </c>
      <c r="C116" s="6">
        <v>458</v>
      </c>
      <c r="D116" s="6">
        <v>510.98</v>
      </c>
      <c r="E116" s="6">
        <f t="shared" si="32"/>
        <v>-310.98</v>
      </c>
      <c r="F116" s="6">
        <v>200</v>
      </c>
      <c r="G116" s="149">
        <f t="shared" si="36"/>
        <v>43.668122270742359</v>
      </c>
      <c r="H116" s="149">
        <f t="shared" si="37"/>
        <v>39.140475165368507</v>
      </c>
    </row>
    <row r="117" spans="1:8" ht="16.2" thickBot="1">
      <c r="A117" s="81" t="s">
        <v>92</v>
      </c>
      <c r="B117" s="25" t="s">
        <v>116</v>
      </c>
      <c r="C117" s="26">
        <f>SUM(C119+0)</f>
        <v>8625.9599999999991</v>
      </c>
      <c r="D117" s="26">
        <f>D118+0</f>
        <v>0</v>
      </c>
      <c r="E117" s="26">
        <f t="shared" si="32"/>
        <v>0</v>
      </c>
      <c r="F117" s="26">
        <f>F118+0</f>
        <v>0</v>
      </c>
      <c r="G117" s="147">
        <f t="shared" si="36"/>
        <v>0</v>
      </c>
      <c r="H117" s="147" t="e">
        <f t="shared" si="37"/>
        <v>#DIV/0!</v>
      </c>
    </row>
    <row r="118" spans="1:8" ht="16.2" thickBot="1">
      <c r="A118" s="82">
        <v>4</v>
      </c>
      <c r="B118" s="13" t="s">
        <v>11</v>
      </c>
      <c r="C118" s="15">
        <f>SUM(C119+0)</f>
        <v>8625.9599999999991</v>
      </c>
      <c r="D118" s="15">
        <f>D119+0</f>
        <v>0</v>
      </c>
      <c r="E118" s="15">
        <f t="shared" si="32"/>
        <v>0</v>
      </c>
      <c r="F118" s="15">
        <f>F119+0</f>
        <v>0</v>
      </c>
      <c r="G118" s="148">
        <f t="shared" si="36"/>
        <v>0</v>
      </c>
      <c r="H118" s="148" t="e">
        <f t="shared" si="37"/>
        <v>#DIV/0!</v>
      </c>
    </row>
    <row r="119" spans="1:8" ht="16.2" thickBot="1">
      <c r="A119" s="83">
        <v>42</v>
      </c>
      <c r="B119" s="5" t="s">
        <v>117</v>
      </c>
      <c r="C119" s="9">
        <v>8625.9599999999991</v>
      </c>
      <c r="D119" s="9">
        <v>0</v>
      </c>
      <c r="E119" s="9">
        <f t="shared" si="32"/>
        <v>0</v>
      </c>
      <c r="F119" s="9">
        <v>0</v>
      </c>
      <c r="G119" s="149">
        <f t="shared" si="36"/>
        <v>0</v>
      </c>
      <c r="H119" s="149" t="e">
        <f t="shared" si="37"/>
        <v>#DIV/0!</v>
      </c>
    </row>
    <row r="120" spans="1:8" ht="16.2" thickBot="1">
      <c r="A120" s="81" t="s">
        <v>100</v>
      </c>
      <c r="B120" s="25" t="s">
        <v>120</v>
      </c>
      <c r="C120" s="26">
        <f>SUM(C122+0)</f>
        <v>34312.54</v>
      </c>
      <c r="D120" s="26">
        <v>34693.75</v>
      </c>
      <c r="E120" s="26">
        <f t="shared" si="32"/>
        <v>3250</v>
      </c>
      <c r="F120" s="26">
        <f>F121+0</f>
        <v>37943.75</v>
      </c>
      <c r="G120" s="147">
        <f t="shared" si="36"/>
        <v>110.5827490474328</v>
      </c>
      <c r="H120" s="147">
        <f t="shared" si="37"/>
        <v>109.36768149882906</v>
      </c>
    </row>
    <row r="121" spans="1:8" ht="16.2" thickBot="1">
      <c r="A121" s="82">
        <v>3</v>
      </c>
      <c r="B121" s="13" t="s">
        <v>9</v>
      </c>
      <c r="C121" s="15">
        <f>SUM(C122+0)</f>
        <v>34312.54</v>
      </c>
      <c r="D121" s="15">
        <v>34693.75</v>
      </c>
      <c r="E121" s="15">
        <f t="shared" si="32"/>
        <v>3250</v>
      </c>
      <c r="F121" s="15">
        <f>F122+0</f>
        <v>37943.75</v>
      </c>
      <c r="G121" s="148">
        <f t="shared" si="36"/>
        <v>110.5827490474328</v>
      </c>
      <c r="H121" s="148">
        <f t="shared" si="37"/>
        <v>109.36768149882906</v>
      </c>
    </row>
    <row r="122" spans="1:8" ht="16.2" thickBot="1">
      <c r="A122" s="86">
        <v>32</v>
      </c>
      <c r="B122" s="8" t="s">
        <v>17</v>
      </c>
      <c r="C122" s="9">
        <v>34312.54</v>
      </c>
      <c r="D122" s="9">
        <v>34693.75</v>
      </c>
      <c r="E122" s="9">
        <f t="shared" si="32"/>
        <v>3250</v>
      </c>
      <c r="F122" s="9">
        <v>37943.75</v>
      </c>
      <c r="G122" s="149">
        <f t="shared" si="36"/>
        <v>110.5827490474328</v>
      </c>
      <c r="H122" s="149">
        <f t="shared" si="37"/>
        <v>109.36768149882906</v>
      </c>
    </row>
    <row r="123" spans="1:8" ht="16.2" thickBot="1">
      <c r="A123" s="19" t="s">
        <v>129</v>
      </c>
      <c r="B123" s="19" t="s">
        <v>28</v>
      </c>
      <c r="C123" s="20">
        <f>SUM(C124+0)</f>
        <v>2489.46</v>
      </c>
      <c r="D123" s="20">
        <v>3000</v>
      </c>
      <c r="E123" s="20">
        <f t="shared" si="32"/>
        <v>0</v>
      </c>
      <c r="F123" s="20">
        <f>F124+0</f>
        <v>3000</v>
      </c>
      <c r="G123" s="146">
        <f t="shared" si="36"/>
        <v>120.5080619893471</v>
      </c>
      <c r="H123" s="146">
        <f t="shared" si="37"/>
        <v>100</v>
      </c>
    </row>
    <row r="124" spans="1:8" ht="16.2" thickBot="1">
      <c r="A124" s="19" t="s">
        <v>91</v>
      </c>
      <c r="B124" s="21" t="s">
        <v>111</v>
      </c>
      <c r="C124" s="22">
        <f>SUM(C125+0)</f>
        <v>2489.46</v>
      </c>
      <c r="D124" s="22">
        <v>3000</v>
      </c>
      <c r="E124" s="22">
        <f t="shared" si="32"/>
        <v>0</v>
      </c>
      <c r="F124" s="22">
        <f>F125+0</f>
        <v>3000</v>
      </c>
      <c r="G124" s="146">
        <f t="shared" si="36"/>
        <v>120.5080619893471</v>
      </c>
      <c r="H124" s="146">
        <f t="shared" si="37"/>
        <v>100</v>
      </c>
    </row>
    <row r="125" spans="1:8" ht="16.2" thickBot="1">
      <c r="A125" s="81" t="s">
        <v>97</v>
      </c>
      <c r="B125" s="25" t="s">
        <v>114</v>
      </c>
      <c r="C125" s="26">
        <f>SUM(C126+0)</f>
        <v>2489.46</v>
      </c>
      <c r="D125" s="26">
        <v>3000</v>
      </c>
      <c r="E125" s="26">
        <f t="shared" si="32"/>
        <v>0</v>
      </c>
      <c r="F125" s="26">
        <f>F126+0</f>
        <v>3000</v>
      </c>
      <c r="G125" s="147">
        <f t="shared" si="36"/>
        <v>120.5080619893471</v>
      </c>
      <c r="H125" s="147">
        <f t="shared" si="37"/>
        <v>100</v>
      </c>
    </row>
    <row r="126" spans="1:8" ht="16.2" thickBot="1">
      <c r="A126" s="82">
        <v>3</v>
      </c>
      <c r="B126" s="13" t="s">
        <v>9</v>
      </c>
      <c r="C126" s="14">
        <f>SUM(C127+0)</f>
        <v>2489.46</v>
      </c>
      <c r="D126" s="14">
        <v>3000</v>
      </c>
      <c r="E126" s="14">
        <f t="shared" si="32"/>
        <v>0</v>
      </c>
      <c r="F126" s="14">
        <f>F127+0</f>
        <v>3000</v>
      </c>
      <c r="G126" s="148">
        <f t="shared" si="36"/>
        <v>120.5080619893471</v>
      </c>
      <c r="H126" s="148">
        <f t="shared" si="37"/>
        <v>100</v>
      </c>
    </row>
    <row r="127" spans="1:8" ht="16.2" thickBot="1">
      <c r="A127" s="83">
        <v>32</v>
      </c>
      <c r="B127" s="5" t="s">
        <v>17</v>
      </c>
      <c r="C127" s="6">
        <v>2489.46</v>
      </c>
      <c r="D127" s="6">
        <v>3000</v>
      </c>
      <c r="E127" s="6">
        <f t="shared" si="32"/>
        <v>0</v>
      </c>
      <c r="F127" s="6">
        <v>3000</v>
      </c>
      <c r="G127" s="149">
        <f t="shared" si="36"/>
        <v>120.5080619893471</v>
      </c>
      <c r="H127" s="149">
        <f t="shared" si="37"/>
        <v>100</v>
      </c>
    </row>
    <row r="128" spans="1:8" ht="16.2" thickBot="1">
      <c r="A128" s="19" t="s">
        <v>178</v>
      </c>
      <c r="B128" s="19" t="s">
        <v>155</v>
      </c>
      <c r="C128" s="20">
        <f>C130+0</f>
        <v>252.49</v>
      </c>
      <c r="D128" s="20">
        <f>D129+0</f>
        <v>0</v>
      </c>
      <c r="E128" s="20">
        <f t="shared" si="32"/>
        <v>0</v>
      </c>
      <c r="F128" s="20">
        <f>F129+0</f>
        <v>0</v>
      </c>
      <c r="G128" s="146">
        <f t="shared" si="36"/>
        <v>0</v>
      </c>
      <c r="H128" s="146" t="e">
        <f t="shared" si="37"/>
        <v>#DIV/0!</v>
      </c>
    </row>
    <row r="129" spans="1:10" ht="16.2" thickBot="1">
      <c r="A129" s="19" t="s">
        <v>91</v>
      </c>
      <c r="B129" s="21" t="s">
        <v>111</v>
      </c>
      <c r="C129" s="22">
        <f t="shared" ref="C129" si="38">SUM(C130+0)</f>
        <v>252.49</v>
      </c>
      <c r="D129" s="22">
        <f>D130+0</f>
        <v>0</v>
      </c>
      <c r="E129" s="22">
        <f t="shared" si="32"/>
        <v>0</v>
      </c>
      <c r="F129" s="22">
        <f>F130+0</f>
        <v>0</v>
      </c>
      <c r="G129" s="146">
        <f t="shared" si="36"/>
        <v>0</v>
      </c>
      <c r="H129" s="146" t="e">
        <f t="shared" si="37"/>
        <v>#DIV/0!</v>
      </c>
    </row>
    <row r="130" spans="1:10" ht="16.2" thickBot="1">
      <c r="A130" s="81" t="s">
        <v>97</v>
      </c>
      <c r="B130" s="25" t="s">
        <v>114</v>
      </c>
      <c r="C130" s="26">
        <f>C131+0</f>
        <v>252.49</v>
      </c>
      <c r="D130" s="26">
        <f>D131+0</f>
        <v>0</v>
      </c>
      <c r="E130" s="26">
        <f t="shared" si="32"/>
        <v>0</v>
      </c>
      <c r="F130" s="26">
        <f>F131+0</f>
        <v>0</v>
      </c>
      <c r="G130" s="147">
        <f t="shared" si="36"/>
        <v>0</v>
      </c>
      <c r="H130" s="147" t="e">
        <f t="shared" si="37"/>
        <v>#DIV/0!</v>
      </c>
    </row>
    <row r="131" spans="1:10" ht="16.2" thickBot="1">
      <c r="A131" s="82">
        <v>3</v>
      </c>
      <c r="B131" s="13" t="s">
        <v>9</v>
      </c>
      <c r="C131" s="14">
        <f>C132+0</f>
        <v>252.49</v>
      </c>
      <c r="D131" s="14">
        <f>D132+0</f>
        <v>0</v>
      </c>
      <c r="E131" s="14">
        <f t="shared" si="32"/>
        <v>0</v>
      </c>
      <c r="F131" s="14">
        <f>F132+0</f>
        <v>0</v>
      </c>
      <c r="G131" s="148">
        <f t="shared" si="36"/>
        <v>0</v>
      </c>
      <c r="H131" s="148" t="e">
        <f t="shared" si="37"/>
        <v>#DIV/0!</v>
      </c>
    </row>
    <row r="132" spans="1:10" ht="16.2" thickBot="1">
      <c r="A132" s="83">
        <v>32</v>
      </c>
      <c r="B132" s="5" t="s">
        <v>17</v>
      </c>
      <c r="C132" s="6">
        <v>252.49</v>
      </c>
      <c r="D132" s="6">
        <v>0</v>
      </c>
      <c r="E132" s="6">
        <f t="shared" si="32"/>
        <v>0</v>
      </c>
      <c r="F132" s="6">
        <v>0</v>
      </c>
      <c r="G132" s="149">
        <f t="shared" si="36"/>
        <v>0</v>
      </c>
      <c r="H132" s="149" t="e">
        <f t="shared" si="37"/>
        <v>#DIV/0!</v>
      </c>
    </row>
    <row r="133" spans="1:10" ht="16.2" thickBot="1">
      <c r="A133" s="141" t="s">
        <v>101</v>
      </c>
      <c r="B133" s="141" t="s">
        <v>146</v>
      </c>
      <c r="C133" s="143">
        <f>C137+C141+C152+C155+C158+C161+C165+C169+C182+C185+C190</f>
        <v>841280.61</v>
      </c>
      <c r="D133" s="143">
        <f>D135+D150+D180+D188</f>
        <v>769783.83</v>
      </c>
      <c r="E133" s="143">
        <f t="shared" si="32"/>
        <v>93695.949999999953</v>
      </c>
      <c r="F133" s="143">
        <f>F135+F188+F150</f>
        <v>863479.77999999991</v>
      </c>
      <c r="G133" s="145">
        <f t="shared" si="36"/>
        <v>102.63873548684307</v>
      </c>
      <c r="H133" s="145">
        <f t="shared" si="37"/>
        <v>112.17172228728161</v>
      </c>
    </row>
    <row r="134" spans="1:10" ht="16.2" thickBot="1">
      <c r="A134" s="141" t="s">
        <v>184</v>
      </c>
      <c r="B134" s="141" t="s">
        <v>170</v>
      </c>
      <c r="C134" s="143">
        <f>C146+C196+C174</f>
        <v>2476.83</v>
      </c>
      <c r="D134" s="143">
        <f>D144+0</f>
        <v>0</v>
      </c>
      <c r="E134" s="143">
        <f t="shared" si="32"/>
        <v>0</v>
      </c>
      <c r="F134" s="143">
        <f>F144</f>
        <v>0</v>
      </c>
      <c r="G134" s="145">
        <f t="shared" ref="G134" si="39">F134/C134*100</f>
        <v>0</v>
      </c>
      <c r="H134" s="145" t="e">
        <f t="shared" ref="H134" si="40">F134/D134*100</f>
        <v>#DIV/0!</v>
      </c>
    </row>
    <row r="135" spans="1:10" ht="16.2" thickBot="1">
      <c r="A135" s="19" t="s">
        <v>197</v>
      </c>
      <c r="B135" s="19" t="s">
        <v>121</v>
      </c>
      <c r="C135" s="20">
        <f t="shared" ref="C135" si="41">SUM(C136+0)</f>
        <v>3391.7400000000002</v>
      </c>
      <c r="D135" s="20">
        <f>D136+0</f>
        <v>2107.48</v>
      </c>
      <c r="E135" s="20">
        <f t="shared" si="32"/>
        <v>0</v>
      </c>
      <c r="F135" s="22">
        <f>F136+0</f>
        <v>2107.48</v>
      </c>
      <c r="G135" s="146">
        <f t="shared" si="36"/>
        <v>62.135658983294704</v>
      </c>
      <c r="H135" s="146">
        <f t="shared" si="37"/>
        <v>100</v>
      </c>
    </row>
    <row r="136" spans="1:10" ht="16.2" thickBot="1">
      <c r="A136" s="19" t="s">
        <v>91</v>
      </c>
      <c r="B136" s="21" t="s">
        <v>107</v>
      </c>
      <c r="C136" s="22">
        <f>SUM(C137+C141)</f>
        <v>3391.7400000000002</v>
      </c>
      <c r="D136" s="22">
        <f>D137+0</f>
        <v>2107.48</v>
      </c>
      <c r="E136" s="22">
        <f t="shared" si="32"/>
        <v>0</v>
      </c>
      <c r="F136" s="22">
        <f>F137+F141</f>
        <v>2107.48</v>
      </c>
      <c r="G136" s="146">
        <f t="shared" si="36"/>
        <v>62.135658983294704</v>
      </c>
      <c r="H136" s="146">
        <f t="shared" si="37"/>
        <v>100</v>
      </c>
    </row>
    <row r="137" spans="1:10" ht="16.2" thickBot="1">
      <c r="A137" s="81" t="s">
        <v>102</v>
      </c>
      <c r="B137" s="25" t="s">
        <v>110</v>
      </c>
      <c r="C137" s="26">
        <f>C138+0</f>
        <v>3283.7400000000002</v>
      </c>
      <c r="D137" s="26">
        <f>D138+0</f>
        <v>2107.48</v>
      </c>
      <c r="E137" s="26">
        <f t="shared" si="32"/>
        <v>0</v>
      </c>
      <c r="F137" s="26">
        <f>F138+0</f>
        <v>2107.48</v>
      </c>
      <c r="G137" s="147">
        <f t="shared" si="36"/>
        <v>64.179259015634599</v>
      </c>
      <c r="H137" s="147">
        <f t="shared" si="37"/>
        <v>100</v>
      </c>
    </row>
    <row r="138" spans="1:10" ht="16.2" thickBot="1">
      <c r="A138" s="82">
        <v>3</v>
      </c>
      <c r="B138" s="13" t="s">
        <v>9</v>
      </c>
      <c r="C138" s="15">
        <f>C139+C140</f>
        <v>3283.7400000000002</v>
      </c>
      <c r="D138" s="15">
        <f>SUM(D139:D140)</f>
        <v>2107.48</v>
      </c>
      <c r="E138" s="15">
        <f t="shared" si="32"/>
        <v>0</v>
      </c>
      <c r="F138" s="15">
        <f>SUM(F139:F140)</f>
        <v>2107.48</v>
      </c>
      <c r="G138" s="148">
        <f t="shared" si="36"/>
        <v>64.179259015634599</v>
      </c>
      <c r="H138" s="148">
        <f t="shared" si="37"/>
        <v>100</v>
      </c>
    </row>
    <row r="139" spans="1:10" ht="16.2" thickBot="1">
      <c r="A139" s="83">
        <v>31</v>
      </c>
      <c r="B139" s="5" t="s">
        <v>10</v>
      </c>
      <c r="C139" s="9">
        <v>3130.44</v>
      </c>
      <c r="D139" s="9">
        <v>1979.69</v>
      </c>
      <c r="E139" s="9">
        <f t="shared" si="32"/>
        <v>0</v>
      </c>
      <c r="F139" s="9">
        <v>1979.69</v>
      </c>
      <c r="G139" s="149">
        <f t="shared" si="36"/>
        <v>63.239991822235851</v>
      </c>
      <c r="H139" s="149">
        <f t="shared" si="37"/>
        <v>100</v>
      </c>
    </row>
    <row r="140" spans="1:10" ht="16.2" thickBot="1">
      <c r="A140" s="83">
        <v>32</v>
      </c>
      <c r="B140" s="5" t="s">
        <v>17</v>
      </c>
      <c r="C140" s="6">
        <v>153.30000000000001</v>
      </c>
      <c r="D140" s="6">
        <v>127.79</v>
      </c>
      <c r="E140" s="6">
        <f t="shared" si="32"/>
        <v>0</v>
      </c>
      <c r="F140" s="6">
        <v>127.79</v>
      </c>
      <c r="G140" s="149">
        <f t="shared" si="36"/>
        <v>83.359425962165687</v>
      </c>
      <c r="H140" s="149">
        <f t="shared" si="37"/>
        <v>100</v>
      </c>
    </row>
    <row r="141" spans="1:10" ht="16.2" thickBot="1">
      <c r="A141" s="81" t="s">
        <v>133</v>
      </c>
      <c r="B141" s="25" t="s">
        <v>134</v>
      </c>
      <c r="C141" s="26">
        <f>SUM(C142+0)</f>
        <v>108</v>
      </c>
      <c r="D141" s="26">
        <v>0</v>
      </c>
      <c r="E141" s="26">
        <f>F141+0</f>
        <v>0</v>
      </c>
      <c r="F141" s="26">
        <f>F142+0</f>
        <v>0</v>
      </c>
      <c r="G141" s="147">
        <f t="shared" si="36"/>
        <v>0</v>
      </c>
      <c r="H141" s="147" t="e">
        <f t="shared" si="37"/>
        <v>#DIV/0!</v>
      </c>
    </row>
    <row r="142" spans="1:10" ht="16.2" thickBot="1">
      <c r="A142" s="82">
        <v>3</v>
      </c>
      <c r="B142" s="13" t="s">
        <v>9</v>
      </c>
      <c r="C142" s="15">
        <f>SUM(C143+0)</f>
        <v>108</v>
      </c>
      <c r="D142" s="15">
        <v>0</v>
      </c>
      <c r="E142" s="15">
        <f>F142+0</f>
        <v>0</v>
      </c>
      <c r="F142" s="15">
        <f>F143+0</f>
        <v>0</v>
      </c>
      <c r="G142" s="148">
        <f t="shared" si="36"/>
        <v>0</v>
      </c>
      <c r="H142" s="148" t="e">
        <f t="shared" si="37"/>
        <v>#DIV/0!</v>
      </c>
    </row>
    <row r="143" spans="1:10" ht="16.2" thickBot="1">
      <c r="A143" s="83">
        <v>32</v>
      </c>
      <c r="B143" s="5" t="s">
        <v>17</v>
      </c>
      <c r="C143" s="6">
        <v>108</v>
      </c>
      <c r="D143" s="6">
        <v>0</v>
      </c>
      <c r="E143" s="6">
        <f t="shared" ref="E143:E193" si="42">F143-D143</f>
        <v>0</v>
      </c>
      <c r="F143" s="6">
        <v>0</v>
      </c>
      <c r="G143" s="149">
        <f t="shared" si="36"/>
        <v>0</v>
      </c>
      <c r="H143" s="149" t="e">
        <f t="shared" si="37"/>
        <v>#DIV/0!</v>
      </c>
    </row>
    <row r="144" spans="1:10" ht="16.2" thickBot="1">
      <c r="A144" s="19" t="s">
        <v>225</v>
      </c>
      <c r="B144" s="19" t="s">
        <v>227</v>
      </c>
      <c r="C144" s="20">
        <f t="shared" ref="C144" si="43">SUM(C145+0)</f>
        <v>371.52</v>
      </c>
      <c r="D144" s="20">
        <f>D145+0</f>
        <v>0</v>
      </c>
      <c r="E144" s="20">
        <f t="shared" si="42"/>
        <v>0</v>
      </c>
      <c r="F144" s="22">
        <f>F145+0</f>
        <v>0</v>
      </c>
      <c r="G144" s="146">
        <f t="shared" ref="G144:G149" si="44">F144/C144*100</f>
        <v>0</v>
      </c>
      <c r="H144" s="146" t="e">
        <f t="shared" ref="H144:H149" si="45">F144/D144*100</f>
        <v>#DIV/0!</v>
      </c>
      <c r="I144" s="24"/>
      <c r="J144" s="24"/>
    </row>
    <row r="145" spans="1:10" ht="16.2" thickBot="1">
      <c r="A145" s="19" t="s">
        <v>91</v>
      </c>
      <c r="B145" s="21" t="s">
        <v>107</v>
      </c>
      <c r="C145" s="22">
        <f>C146+0</f>
        <v>371.52</v>
      </c>
      <c r="D145" s="22">
        <f>D146+0</f>
        <v>0</v>
      </c>
      <c r="E145" s="22">
        <f t="shared" si="42"/>
        <v>0</v>
      </c>
      <c r="F145" s="22">
        <f>F146+0</f>
        <v>0</v>
      </c>
      <c r="G145" s="146">
        <f t="shared" si="44"/>
        <v>0</v>
      </c>
      <c r="H145" s="146" t="e">
        <f t="shared" si="45"/>
        <v>#DIV/0!</v>
      </c>
      <c r="I145" s="24"/>
      <c r="J145" s="24"/>
    </row>
    <row r="146" spans="1:10" ht="16.2" thickBot="1">
      <c r="A146" s="81" t="s">
        <v>102</v>
      </c>
      <c r="B146" s="25" t="s">
        <v>110</v>
      </c>
      <c r="C146" s="26">
        <f>C147+0</f>
        <v>371.52</v>
      </c>
      <c r="D146" s="26">
        <f>D147+0</f>
        <v>0</v>
      </c>
      <c r="E146" s="26">
        <f t="shared" si="42"/>
        <v>0</v>
      </c>
      <c r="F146" s="26">
        <f>F147+0</f>
        <v>0</v>
      </c>
      <c r="G146" s="147">
        <f t="shared" si="44"/>
        <v>0</v>
      </c>
      <c r="H146" s="147" t="e">
        <f t="shared" si="45"/>
        <v>#DIV/0!</v>
      </c>
      <c r="I146" s="24"/>
      <c r="J146" s="24"/>
    </row>
    <row r="147" spans="1:10" ht="16.2" thickBot="1">
      <c r="A147" s="82">
        <v>3</v>
      </c>
      <c r="B147" s="13" t="s">
        <v>9</v>
      </c>
      <c r="C147" s="15">
        <f>C148+C149</f>
        <v>371.52</v>
      </c>
      <c r="D147" s="15">
        <f>D148+D149</f>
        <v>0</v>
      </c>
      <c r="E147" s="15">
        <f t="shared" si="42"/>
        <v>0</v>
      </c>
      <c r="F147" s="15">
        <f>SUM(F148:F149)</f>
        <v>0</v>
      </c>
      <c r="G147" s="148">
        <f t="shared" si="44"/>
        <v>0</v>
      </c>
      <c r="H147" s="148" t="e">
        <f t="shared" si="45"/>
        <v>#DIV/0!</v>
      </c>
      <c r="I147" s="24"/>
      <c r="J147" s="24"/>
    </row>
    <row r="148" spans="1:10" ht="16.2" thickBot="1">
      <c r="A148" s="83">
        <v>31</v>
      </c>
      <c r="B148" s="5" t="s">
        <v>10</v>
      </c>
      <c r="C148" s="9">
        <v>354.53</v>
      </c>
      <c r="D148" s="9">
        <v>0</v>
      </c>
      <c r="E148" s="9">
        <f t="shared" si="42"/>
        <v>0</v>
      </c>
      <c r="F148" s="9">
        <v>0</v>
      </c>
      <c r="G148" s="149">
        <f t="shared" si="44"/>
        <v>0</v>
      </c>
      <c r="H148" s="149" t="e">
        <f t="shared" si="45"/>
        <v>#DIV/0!</v>
      </c>
      <c r="I148" s="24"/>
      <c r="J148" s="24"/>
    </row>
    <row r="149" spans="1:10" ht="16.2" thickBot="1">
      <c r="A149" s="83">
        <v>32</v>
      </c>
      <c r="B149" s="5" t="s">
        <v>17</v>
      </c>
      <c r="C149" s="6">
        <v>16.989999999999998</v>
      </c>
      <c r="D149" s="6">
        <v>0</v>
      </c>
      <c r="E149" s="6">
        <f t="shared" si="42"/>
        <v>0</v>
      </c>
      <c r="F149" s="6">
        <v>0</v>
      </c>
      <c r="G149" s="149">
        <f t="shared" si="44"/>
        <v>0</v>
      </c>
      <c r="H149" s="149" t="e">
        <f t="shared" si="45"/>
        <v>#DIV/0!</v>
      </c>
      <c r="I149" s="24"/>
      <c r="J149" s="24"/>
    </row>
    <row r="150" spans="1:10" ht="16.2" thickBot="1">
      <c r="A150" s="19" t="s">
        <v>199</v>
      </c>
      <c r="B150" s="19" t="s">
        <v>24</v>
      </c>
      <c r="C150" s="20">
        <f>C152+C155+C158+C161+C165+C169</f>
        <v>819281.19</v>
      </c>
      <c r="D150" s="20">
        <f>D151+D164</f>
        <v>755734</v>
      </c>
      <c r="E150" s="20">
        <f t="shared" ref="E150:E179" si="46">F150-D150</f>
        <v>93695.949999999953</v>
      </c>
      <c r="F150" s="20">
        <f>F152+F155+F158+F161+F165+F169</f>
        <v>849429.95</v>
      </c>
      <c r="G150" s="146">
        <f t="shared" ref="G150:G187" si="47">F150/C150*100</f>
        <v>103.67990384351432</v>
      </c>
      <c r="H150" s="146">
        <f t="shared" ref="H150:H187" si="48">F150/D150*100</f>
        <v>112.39800644141987</v>
      </c>
      <c r="J150" s="24"/>
    </row>
    <row r="151" spans="1:10" ht="16.2" thickBot="1">
      <c r="A151" s="19" t="s">
        <v>91</v>
      </c>
      <c r="B151" s="21" t="s">
        <v>107</v>
      </c>
      <c r="C151" s="22">
        <f>SUM(C152+C155+C158)</f>
        <v>32420</v>
      </c>
      <c r="D151" s="22">
        <f>D152+D155+D158</f>
        <v>34234</v>
      </c>
      <c r="E151" s="22">
        <f t="shared" si="46"/>
        <v>-1098.8000000000029</v>
      </c>
      <c r="F151" s="22">
        <f>F152+F155+F161</f>
        <v>33135.199999999997</v>
      </c>
      <c r="G151" s="146">
        <f t="shared" si="47"/>
        <v>102.20604565083281</v>
      </c>
      <c r="H151" s="146">
        <f t="shared" si="48"/>
        <v>96.790325407489618</v>
      </c>
      <c r="J151" s="24"/>
    </row>
    <row r="152" spans="1:10" ht="16.2" thickBot="1">
      <c r="A152" s="81" t="s">
        <v>103</v>
      </c>
      <c r="B152" s="25" t="s">
        <v>123</v>
      </c>
      <c r="C152" s="26">
        <f>SUM(C153+0)</f>
        <v>7316.71</v>
      </c>
      <c r="D152" s="26">
        <f>D153+0</f>
        <v>7400</v>
      </c>
      <c r="E152" s="26">
        <f t="shared" si="46"/>
        <v>-1184</v>
      </c>
      <c r="F152" s="26">
        <f>F153+0</f>
        <v>6216</v>
      </c>
      <c r="G152" s="147">
        <f t="shared" si="47"/>
        <v>84.956216660220235</v>
      </c>
      <c r="H152" s="147">
        <f t="shared" si="48"/>
        <v>84</v>
      </c>
      <c r="J152" s="24"/>
    </row>
    <row r="153" spans="1:10" ht="16.2" thickBot="1">
      <c r="A153" s="85">
        <v>4</v>
      </c>
      <c r="B153" s="16" t="s">
        <v>11</v>
      </c>
      <c r="C153" s="14">
        <f>SUM(C154+0)</f>
        <v>7316.71</v>
      </c>
      <c r="D153" s="14">
        <f>D154+0</f>
        <v>7400</v>
      </c>
      <c r="E153" s="14">
        <f t="shared" si="46"/>
        <v>-1184</v>
      </c>
      <c r="F153" s="14">
        <f>F154+0</f>
        <v>6216</v>
      </c>
      <c r="G153" s="148">
        <f t="shared" si="47"/>
        <v>84.956216660220235</v>
      </c>
      <c r="H153" s="148">
        <f t="shared" si="48"/>
        <v>84</v>
      </c>
      <c r="J153" s="24"/>
    </row>
    <row r="154" spans="1:10" ht="16.2" thickBot="1">
      <c r="A154" s="83">
        <v>42</v>
      </c>
      <c r="B154" s="5" t="s">
        <v>117</v>
      </c>
      <c r="C154" s="6">
        <v>7316.71</v>
      </c>
      <c r="D154" s="6">
        <v>7400</v>
      </c>
      <c r="E154" s="6">
        <f t="shared" si="46"/>
        <v>-1184</v>
      </c>
      <c r="F154" s="6">
        <v>6216</v>
      </c>
      <c r="G154" s="149">
        <f t="shared" si="47"/>
        <v>84.956216660220235</v>
      </c>
      <c r="H154" s="149">
        <f t="shared" si="48"/>
        <v>84</v>
      </c>
      <c r="J154" s="24"/>
    </row>
    <row r="155" spans="1:10" ht="16.2" thickBot="1">
      <c r="A155" s="81" t="s">
        <v>104</v>
      </c>
      <c r="B155" s="25" t="s">
        <v>124</v>
      </c>
      <c r="C155" s="26">
        <f>SUM(C157+0)</f>
        <v>24873.79</v>
      </c>
      <c r="D155" s="26">
        <f>D156+0</f>
        <v>26600</v>
      </c>
      <c r="E155" s="26">
        <f t="shared" si="46"/>
        <v>319.20000000000073</v>
      </c>
      <c r="F155" s="26">
        <f>F156+0</f>
        <v>26919.200000000001</v>
      </c>
      <c r="G155" s="147">
        <f t="shared" si="47"/>
        <v>108.2231537694899</v>
      </c>
      <c r="H155" s="147">
        <f t="shared" si="48"/>
        <v>101.2</v>
      </c>
      <c r="J155" s="24"/>
    </row>
    <row r="156" spans="1:10" ht="16.2" thickBot="1">
      <c r="A156" s="82">
        <v>3</v>
      </c>
      <c r="B156" s="13" t="s">
        <v>9</v>
      </c>
      <c r="C156" s="15">
        <f>C157+0</f>
        <v>24873.79</v>
      </c>
      <c r="D156" s="15">
        <f>D157+0</f>
        <v>26600</v>
      </c>
      <c r="E156" s="15">
        <f t="shared" si="46"/>
        <v>319.20000000000073</v>
      </c>
      <c r="F156" s="15">
        <f>F157+0</f>
        <v>26919.200000000001</v>
      </c>
      <c r="G156" s="148">
        <f t="shared" si="47"/>
        <v>108.2231537694899</v>
      </c>
      <c r="H156" s="148">
        <f t="shared" si="48"/>
        <v>101.2</v>
      </c>
      <c r="J156" s="24"/>
    </row>
    <row r="157" spans="1:10" ht="16.2" thickBot="1">
      <c r="A157" s="86">
        <v>32</v>
      </c>
      <c r="B157" s="8" t="s">
        <v>17</v>
      </c>
      <c r="C157" s="9">
        <v>24873.79</v>
      </c>
      <c r="D157" s="9">
        <v>26600</v>
      </c>
      <c r="E157" s="9">
        <f t="shared" si="46"/>
        <v>319.20000000000073</v>
      </c>
      <c r="F157" s="9">
        <v>26919.200000000001</v>
      </c>
      <c r="G157" s="149">
        <f t="shared" si="47"/>
        <v>108.2231537694899</v>
      </c>
      <c r="H157" s="149">
        <f t="shared" si="48"/>
        <v>101.2</v>
      </c>
      <c r="J157" s="24"/>
    </row>
    <row r="158" spans="1:10" ht="16.2" thickBot="1">
      <c r="A158" s="81" t="s">
        <v>105</v>
      </c>
      <c r="B158" s="25" t="s">
        <v>125</v>
      </c>
      <c r="C158" s="26">
        <f>SUM(C160+0)</f>
        <v>229.5</v>
      </c>
      <c r="D158" s="26">
        <v>234</v>
      </c>
      <c r="E158" s="26">
        <f t="shared" si="46"/>
        <v>22.5</v>
      </c>
      <c r="F158" s="26">
        <f>F159+0</f>
        <v>256.5</v>
      </c>
      <c r="G158" s="147">
        <f t="shared" si="47"/>
        <v>111.76470588235294</v>
      </c>
      <c r="H158" s="147">
        <f t="shared" si="48"/>
        <v>109.61538461538463</v>
      </c>
      <c r="J158" s="24"/>
    </row>
    <row r="159" spans="1:10" ht="16.2" thickBot="1">
      <c r="A159" s="82">
        <v>3</v>
      </c>
      <c r="B159" s="13" t="s">
        <v>9</v>
      </c>
      <c r="C159" s="14">
        <f>SUM(C160+0)</f>
        <v>229.5</v>
      </c>
      <c r="D159" s="14">
        <v>234</v>
      </c>
      <c r="E159" s="14">
        <f t="shared" si="46"/>
        <v>22.5</v>
      </c>
      <c r="F159" s="14">
        <f>F160+0</f>
        <v>256.5</v>
      </c>
      <c r="G159" s="148">
        <f t="shared" si="47"/>
        <v>111.76470588235294</v>
      </c>
      <c r="H159" s="148">
        <f t="shared" si="48"/>
        <v>109.61538461538463</v>
      </c>
      <c r="J159" s="24"/>
    </row>
    <row r="160" spans="1:10" ht="16.2" thickBot="1">
      <c r="A160" s="83">
        <v>38</v>
      </c>
      <c r="B160" s="5" t="s">
        <v>39</v>
      </c>
      <c r="C160" s="6">
        <v>229.5</v>
      </c>
      <c r="D160" s="6">
        <v>234</v>
      </c>
      <c r="E160" s="6">
        <f t="shared" si="46"/>
        <v>22.5</v>
      </c>
      <c r="F160" s="6">
        <v>256.5</v>
      </c>
      <c r="G160" s="149">
        <f t="shared" si="47"/>
        <v>111.76470588235294</v>
      </c>
      <c r="H160" s="149">
        <f t="shared" si="48"/>
        <v>109.61538461538463</v>
      </c>
      <c r="J160" s="24"/>
    </row>
    <row r="161" spans="1:10" ht="16.2" thickBot="1">
      <c r="A161" s="81" t="s">
        <v>136</v>
      </c>
      <c r="B161" s="25" t="s">
        <v>137</v>
      </c>
      <c r="C161" s="26">
        <f>SUM(C163+0)</f>
        <v>452.86</v>
      </c>
      <c r="D161" s="26">
        <f>D162+0</f>
        <v>0</v>
      </c>
      <c r="E161" s="26">
        <f t="shared" si="46"/>
        <v>0</v>
      </c>
      <c r="F161" s="26">
        <f>F162+0</f>
        <v>0</v>
      </c>
      <c r="G161" s="147">
        <f t="shared" si="47"/>
        <v>0</v>
      </c>
      <c r="H161" s="147" t="e">
        <f t="shared" si="48"/>
        <v>#DIV/0!</v>
      </c>
      <c r="J161" s="24"/>
    </row>
    <row r="162" spans="1:10" ht="16.2" thickBot="1">
      <c r="A162" s="82">
        <v>3</v>
      </c>
      <c r="B162" s="13" t="s">
        <v>9</v>
      </c>
      <c r="C162" s="15">
        <f>C163+0</f>
        <v>452.86</v>
      </c>
      <c r="D162" s="15">
        <f>D163+0</f>
        <v>0</v>
      </c>
      <c r="E162" s="15">
        <f t="shared" si="46"/>
        <v>0</v>
      </c>
      <c r="F162" s="15">
        <f>F163+0</f>
        <v>0</v>
      </c>
      <c r="G162" s="148">
        <f t="shared" si="47"/>
        <v>0</v>
      </c>
      <c r="H162" s="148" t="e">
        <f t="shared" si="48"/>
        <v>#DIV/0!</v>
      </c>
      <c r="J162" s="24"/>
    </row>
    <row r="163" spans="1:10" ht="16.2" thickBot="1">
      <c r="A163" s="86">
        <v>32</v>
      </c>
      <c r="B163" s="8" t="s">
        <v>17</v>
      </c>
      <c r="C163" s="9">
        <v>452.86</v>
      </c>
      <c r="D163" s="9">
        <v>0</v>
      </c>
      <c r="E163" s="9">
        <f t="shared" si="46"/>
        <v>0</v>
      </c>
      <c r="F163" s="9">
        <v>0</v>
      </c>
      <c r="G163" s="149">
        <f t="shared" si="47"/>
        <v>0</v>
      </c>
      <c r="H163" s="149" t="e">
        <f t="shared" si="48"/>
        <v>#DIV/0!</v>
      </c>
      <c r="J163" s="24"/>
    </row>
    <row r="164" spans="1:10" ht="16.2" thickBot="1">
      <c r="A164" s="19" t="s">
        <v>91</v>
      </c>
      <c r="B164" s="21" t="s">
        <v>111</v>
      </c>
      <c r="C164" s="22">
        <f>SUM(C165+C169)</f>
        <v>786408.33</v>
      </c>
      <c r="D164" s="22">
        <f>D165+0</f>
        <v>721500</v>
      </c>
      <c r="E164" s="22">
        <f t="shared" si="46"/>
        <v>94538.25</v>
      </c>
      <c r="F164" s="22">
        <f>F165+F169</f>
        <v>816038.25</v>
      </c>
      <c r="G164" s="146">
        <f t="shared" si="47"/>
        <v>103.76775256182754</v>
      </c>
      <c r="H164" s="146">
        <f t="shared" si="48"/>
        <v>113.10301455301455</v>
      </c>
    </row>
    <row r="165" spans="1:10" ht="16.2" thickBot="1">
      <c r="A165" s="81" t="s">
        <v>97</v>
      </c>
      <c r="B165" s="25" t="s">
        <v>114</v>
      </c>
      <c r="C165" s="26">
        <f>SUM(C166+0)</f>
        <v>785874.39</v>
      </c>
      <c r="D165" s="26">
        <f>D166+0</f>
        <v>721500</v>
      </c>
      <c r="E165" s="26">
        <f t="shared" si="46"/>
        <v>94538.25</v>
      </c>
      <c r="F165" s="26">
        <f>F166+0</f>
        <v>816038.25</v>
      </c>
      <c r="G165" s="147">
        <f t="shared" si="47"/>
        <v>103.83825460962024</v>
      </c>
      <c r="H165" s="147">
        <f t="shared" si="48"/>
        <v>113.10301455301455</v>
      </c>
    </row>
    <row r="166" spans="1:10" ht="16.2" thickBot="1">
      <c r="A166" s="88">
        <v>3</v>
      </c>
      <c r="B166" s="21" t="s">
        <v>9</v>
      </c>
      <c r="C166" s="20">
        <f>SUM(C167+C168)</f>
        <v>785874.39</v>
      </c>
      <c r="D166" s="20">
        <f>SUM(D167:D168)</f>
        <v>721500</v>
      </c>
      <c r="E166" s="20">
        <f t="shared" si="46"/>
        <v>94538.25</v>
      </c>
      <c r="F166" s="20">
        <f>SUM(F167:F168)</f>
        <v>816038.25</v>
      </c>
      <c r="G166" s="146">
        <f t="shared" si="47"/>
        <v>103.83825460962024</v>
      </c>
      <c r="H166" s="146">
        <f t="shared" si="48"/>
        <v>113.10301455301455</v>
      </c>
    </row>
    <row r="167" spans="1:10" ht="16.2" thickBot="1">
      <c r="A167" s="83">
        <v>31</v>
      </c>
      <c r="B167" s="5" t="s">
        <v>10</v>
      </c>
      <c r="C167" s="7">
        <v>764308.9</v>
      </c>
      <c r="D167" s="7">
        <v>698500</v>
      </c>
      <c r="E167" s="7">
        <f t="shared" si="46"/>
        <v>97538.25</v>
      </c>
      <c r="F167" s="7">
        <v>796038.25</v>
      </c>
      <c r="G167" s="149">
        <f t="shared" si="47"/>
        <v>104.15137780025852</v>
      </c>
      <c r="H167" s="149">
        <f t="shared" si="48"/>
        <v>113.96395848246242</v>
      </c>
    </row>
    <row r="168" spans="1:10" ht="16.2" thickBot="1">
      <c r="A168" s="86">
        <v>32</v>
      </c>
      <c r="B168" s="8" t="s">
        <v>17</v>
      </c>
      <c r="C168" s="9">
        <v>21565.49</v>
      </c>
      <c r="D168" s="9">
        <v>23000</v>
      </c>
      <c r="E168" s="9">
        <f t="shared" si="46"/>
        <v>-3000</v>
      </c>
      <c r="F168" s="9">
        <v>20000</v>
      </c>
      <c r="G168" s="149">
        <f t="shared" si="47"/>
        <v>92.740763135917618</v>
      </c>
      <c r="H168" s="149">
        <f t="shared" si="48"/>
        <v>86.956521739130437</v>
      </c>
    </row>
    <row r="169" spans="1:10" ht="16.2" thickBot="1">
      <c r="A169" s="81" t="s">
        <v>188</v>
      </c>
      <c r="B169" s="25" t="s">
        <v>189</v>
      </c>
      <c r="C169" s="26">
        <f>SUM(C170+0)</f>
        <v>533.94000000000005</v>
      </c>
      <c r="D169" s="26">
        <v>0</v>
      </c>
      <c r="E169" s="26">
        <f t="shared" si="46"/>
        <v>0</v>
      </c>
      <c r="F169" s="26">
        <f>F170+0</f>
        <v>0</v>
      </c>
      <c r="G169" s="147">
        <f t="shared" si="47"/>
        <v>0</v>
      </c>
      <c r="H169" s="147" t="e">
        <f t="shared" si="48"/>
        <v>#DIV/0!</v>
      </c>
    </row>
    <row r="170" spans="1:10" ht="16.2" thickBot="1">
      <c r="A170" s="85">
        <v>4</v>
      </c>
      <c r="B170" s="16" t="s">
        <v>11</v>
      </c>
      <c r="C170" s="14">
        <f>SUM(C171+0)</f>
        <v>533.94000000000005</v>
      </c>
      <c r="D170" s="14">
        <v>0</v>
      </c>
      <c r="E170" s="14">
        <f t="shared" si="46"/>
        <v>0</v>
      </c>
      <c r="F170" s="14">
        <f>F171+0</f>
        <v>0</v>
      </c>
      <c r="G170" s="148">
        <f t="shared" si="47"/>
        <v>0</v>
      </c>
      <c r="H170" s="148" t="e">
        <f t="shared" si="48"/>
        <v>#DIV/0!</v>
      </c>
    </row>
    <row r="171" spans="1:10" ht="16.2" thickBot="1">
      <c r="A171" s="83">
        <v>42</v>
      </c>
      <c r="B171" s="5" t="s">
        <v>117</v>
      </c>
      <c r="C171" s="10">
        <v>533.94000000000005</v>
      </c>
      <c r="D171" s="10">
        <v>0</v>
      </c>
      <c r="E171" s="10">
        <f t="shared" si="46"/>
        <v>0</v>
      </c>
      <c r="F171" s="10">
        <v>0</v>
      </c>
      <c r="G171" s="149">
        <f t="shared" si="47"/>
        <v>0</v>
      </c>
      <c r="H171" s="149" t="e">
        <f t="shared" si="48"/>
        <v>#DIV/0!</v>
      </c>
    </row>
    <row r="172" spans="1:10" ht="16.2" thickBot="1">
      <c r="A172" s="19" t="s">
        <v>200</v>
      </c>
      <c r="B172" s="19" t="s">
        <v>138</v>
      </c>
      <c r="C172" s="20">
        <f>SUM(C173+0)</f>
        <v>965</v>
      </c>
      <c r="D172" s="20">
        <f>SUM(D173+0)</f>
        <v>0</v>
      </c>
      <c r="E172" s="20">
        <f t="shared" si="46"/>
        <v>4310.75</v>
      </c>
      <c r="F172" s="20">
        <f>F173+0</f>
        <v>4310.75</v>
      </c>
      <c r="G172" s="146">
        <f t="shared" si="47"/>
        <v>446.70984455958552</v>
      </c>
      <c r="H172" s="146" t="e">
        <f t="shared" si="48"/>
        <v>#DIV/0!</v>
      </c>
    </row>
    <row r="173" spans="1:10" ht="16.2" thickBot="1">
      <c r="A173" s="19" t="s">
        <v>91</v>
      </c>
      <c r="B173" s="21" t="s">
        <v>107</v>
      </c>
      <c r="C173" s="22">
        <f>C177+0</f>
        <v>965</v>
      </c>
      <c r="D173" s="22">
        <f>SUM(D174+0)</f>
        <v>0</v>
      </c>
      <c r="E173" s="20">
        <f t="shared" si="46"/>
        <v>4310.75</v>
      </c>
      <c r="F173" s="20">
        <f>F174+F177</f>
        <v>4310.75</v>
      </c>
      <c r="G173" s="146">
        <f t="shared" si="47"/>
        <v>446.70984455958552</v>
      </c>
      <c r="H173" s="146" t="e">
        <f t="shared" si="48"/>
        <v>#DIV/0!</v>
      </c>
    </row>
    <row r="174" spans="1:10" ht="16.2" thickBot="1">
      <c r="A174" s="81" t="s">
        <v>195</v>
      </c>
      <c r="B174" s="25" t="s">
        <v>196</v>
      </c>
      <c r="C174" s="26">
        <f>C175+0</f>
        <v>0</v>
      </c>
      <c r="D174" s="26">
        <v>0</v>
      </c>
      <c r="E174" s="26">
        <f t="shared" si="46"/>
        <v>622.75</v>
      </c>
      <c r="F174" s="26">
        <f>F175+0</f>
        <v>622.75</v>
      </c>
      <c r="G174" s="147" t="e">
        <f t="shared" si="47"/>
        <v>#DIV/0!</v>
      </c>
      <c r="H174" s="147" t="e">
        <f t="shared" si="48"/>
        <v>#DIV/0!</v>
      </c>
    </row>
    <row r="175" spans="1:10" ht="16.2" thickBot="1">
      <c r="A175" s="85">
        <v>3</v>
      </c>
      <c r="B175" s="16" t="s">
        <v>9</v>
      </c>
      <c r="C175" s="14">
        <f>C176+0</f>
        <v>0</v>
      </c>
      <c r="D175" s="14">
        <v>0</v>
      </c>
      <c r="E175" s="14">
        <f t="shared" si="46"/>
        <v>622.75</v>
      </c>
      <c r="F175" s="14">
        <f>F176+0</f>
        <v>622.75</v>
      </c>
      <c r="G175" s="148" t="e">
        <f t="shared" si="47"/>
        <v>#DIV/0!</v>
      </c>
      <c r="H175" s="148" t="e">
        <f t="shared" si="48"/>
        <v>#DIV/0!</v>
      </c>
    </row>
    <row r="176" spans="1:10" ht="16.2" thickBot="1">
      <c r="A176" s="83">
        <v>32</v>
      </c>
      <c r="B176" s="5" t="s">
        <v>17</v>
      </c>
      <c r="C176" s="10">
        <v>0</v>
      </c>
      <c r="D176" s="10">
        <v>0</v>
      </c>
      <c r="E176" s="10">
        <f t="shared" si="46"/>
        <v>622.75</v>
      </c>
      <c r="F176" s="10">
        <v>622.75</v>
      </c>
      <c r="G176" s="149" t="e">
        <f t="shared" si="47"/>
        <v>#DIV/0!</v>
      </c>
      <c r="H176" s="149" t="e">
        <f t="shared" si="48"/>
        <v>#DIV/0!</v>
      </c>
    </row>
    <row r="177" spans="1:9" ht="16.2" thickBot="1">
      <c r="A177" s="81" t="s">
        <v>136</v>
      </c>
      <c r="B177" s="25" t="s">
        <v>137</v>
      </c>
      <c r="C177" s="26">
        <f>SUM(C179+0)</f>
        <v>965</v>
      </c>
      <c r="D177" s="26">
        <f>D178+0</f>
        <v>0</v>
      </c>
      <c r="E177" s="26">
        <f t="shared" si="46"/>
        <v>3688</v>
      </c>
      <c r="F177" s="26">
        <f>F178+0</f>
        <v>3688</v>
      </c>
      <c r="G177" s="147">
        <f t="shared" si="47"/>
        <v>382.1761658031088</v>
      </c>
      <c r="H177" s="147" t="e">
        <f t="shared" si="48"/>
        <v>#DIV/0!</v>
      </c>
    </row>
    <row r="178" spans="1:9" ht="16.2" thickBot="1">
      <c r="A178" s="82">
        <v>3</v>
      </c>
      <c r="B178" s="13" t="s">
        <v>9</v>
      </c>
      <c r="C178" s="15">
        <f>C179+0</f>
        <v>965</v>
      </c>
      <c r="D178" s="15">
        <f>D179+0</f>
        <v>0</v>
      </c>
      <c r="E178" s="15">
        <f t="shared" si="46"/>
        <v>3688</v>
      </c>
      <c r="F178" s="15">
        <f>F179+0</f>
        <v>3688</v>
      </c>
      <c r="G178" s="148">
        <f t="shared" si="47"/>
        <v>382.1761658031088</v>
      </c>
      <c r="H178" s="148" t="e">
        <f t="shared" si="48"/>
        <v>#DIV/0!</v>
      </c>
    </row>
    <row r="179" spans="1:9" ht="16.2" thickBot="1">
      <c r="A179" s="86">
        <v>32</v>
      </c>
      <c r="B179" s="8" t="s">
        <v>17</v>
      </c>
      <c r="C179" s="9">
        <v>965</v>
      </c>
      <c r="D179" s="9">
        <v>0</v>
      </c>
      <c r="E179" s="9">
        <f t="shared" si="46"/>
        <v>3688</v>
      </c>
      <c r="F179" s="9">
        <v>3688</v>
      </c>
      <c r="G179" s="149">
        <f t="shared" si="47"/>
        <v>382.1761658031088</v>
      </c>
      <c r="H179" s="149" t="e">
        <f t="shared" si="48"/>
        <v>#DIV/0!</v>
      </c>
    </row>
    <row r="180" spans="1:9" ht="16.2" thickBot="1">
      <c r="A180" s="19" t="s">
        <v>221</v>
      </c>
      <c r="B180" s="19" t="s">
        <v>223</v>
      </c>
      <c r="C180" s="20">
        <f>C181+0</f>
        <v>0</v>
      </c>
      <c r="D180" s="20">
        <f>D181+0</f>
        <v>0</v>
      </c>
      <c r="E180" s="20">
        <f>E181+0</f>
        <v>8000</v>
      </c>
      <c r="F180" s="20">
        <f>F181+0</f>
        <v>8000</v>
      </c>
      <c r="G180" s="146" t="e">
        <f t="shared" si="47"/>
        <v>#DIV/0!</v>
      </c>
      <c r="H180" s="146" t="e">
        <f t="shared" si="48"/>
        <v>#DIV/0!</v>
      </c>
    </row>
    <row r="181" spans="1:9" ht="16.2" thickBot="1">
      <c r="A181" s="19" t="s">
        <v>91</v>
      </c>
      <c r="B181" s="21" t="s">
        <v>111</v>
      </c>
      <c r="C181" s="22">
        <f>C182+0</f>
        <v>0</v>
      </c>
      <c r="D181" s="22">
        <f>D182+0</f>
        <v>0</v>
      </c>
      <c r="E181" s="22">
        <f>E182+E185</f>
        <v>8000</v>
      </c>
      <c r="F181" s="22">
        <f>F182+F185</f>
        <v>8000</v>
      </c>
      <c r="G181" s="146" t="e">
        <f t="shared" si="47"/>
        <v>#DIV/0!</v>
      </c>
      <c r="H181" s="146" t="e">
        <f t="shared" si="48"/>
        <v>#DIV/0!</v>
      </c>
    </row>
    <row r="182" spans="1:9" ht="16.2" thickBot="1">
      <c r="A182" s="81" t="s">
        <v>97</v>
      </c>
      <c r="B182" s="25" t="s">
        <v>114</v>
      </c>
      <c r="C182" s="26">
        <f>SUM(C183+0)</f>
        <v>0</v>
      </c>
      <c r="D182" s="26">
        <f>D183+0</f>
        <v>0</v>
      </c>
      <c r="E182" s="26">
        <f>E183+0</f>
        <v>4000</v>
      </c>
      <c r="F182" s="26">
        <f>F183+0</f>
        <v>4000</v>
      </c>
      <c r="G182" s="147" t="e">
        <f t="shared" si="47"/>
        <v>#DIV/0!</v>
      </c>
      <c r="H182" s="147" t="e">
        <f t="shared" si="48"/>
        <v>#DIV/0!</v>
      </c>
    </row>
    <row r="183" spans="1:9" ht="16.2" thickBot="1">
      <c r="A183" s="88">
        <v>3</v>
      </c>
      <c r="B183" s="21" t="s">
        <v>9</v>
      </c>
      <c r="C183" s="20">
        <f>C184+0</f>
        <v>0</v>
      </c>
      <c r="D183" s="20">
        <f>D184+0</f>
        <v>0</v>
      </c>
      <c r="E183" s="20">
        <f>E184+0</f>
        <v>4000</v>
      </c>
      <c r="F183" s="20">
        <f>SUM(F184:F184)</f>
        <v>4000</v>
      </c>
      <c r="G183" s="146" t="e">
        <f t="shared" si="47"/>
        <v>#DIV/0!</v>
      </c>
      <c r="H183" s="146" t="e">
        <f t="shared" si="48"/>
        <v>#DIV/0!</v>
      </c>
      <c r="I183" s="24"/>
    </row>
    <row r="184" spans="1:9" ht="16.2" thickBot="1">
      <c r="A184" s="86">
        <v>32</v>
      </c>
      <c r="B184" s="8" t="s">
        <v>17</v>
      </c>
      <c r="C184" s="9">
        <v>0</v>
      </c>
      <c r="D184" s="9">
        <v>0</v>
      </c>
      <c r="E184" s="9">
        <v>4000</v>
      </c>
      <c r="F184" s="9">
        <v>4000</v>
      </c>
      <c r="G184" s="149" t="e">
        <f t="shared" si="47"/>
        <v>#DIV/0!</v>
      </c>
      <c r="H184" s="149" t="e">
        <f t="shared" si="48"/>
        <v>#DIV/0!</v>
      </c>
      <c r="I184" s="24"/>
    </row>
    <row r="185" spans="1:9" ht="16.2" thickBot="1">
      <c r="A185" s="81" t="s">
        <v>92</v>
      </c>
      <c r="B185" s="25" t="s">
        <v>116</v>
      </c>
      <c r="C185" s="26">
        <f>SUM(C186+0)</f>
        <v>0</v>
      </c>
      <c r="D185" s="26">
        <v>0</v>
      </c>
      <c r="E185" s="26">
        <f>F185-D185</f>
        <v>4000</v>
      </c>
      <c r="F185" s="26">
        <f>F186+0</f>
        <v>4000</v>
      </c>
      <c r="G185" s="147" t="e">
        <f t="shared" si="47"/>
        <v>#DIV/0!</v>
      </c>
      <c r="H185" s="147" t="e">
        <f t="shared" si="48"/>
        <v>#DIV/0!</v>
      </c>
      <c r="I185" s="24"/>
    </row>
    <row r="186" spans="1:9" ht="16.2" thickBot="1">
      <c r="A186" s="85">
        <v>4</v>
      </c>
      <c r="B186" s="16" t="s">
        <v>11</v>
      </c>
      <c r="C186" s="14">
        <f>SUM(C187+0)</f>
        <v>0</v>
      </c>
      <c r="D186" s="14">
        <v>0</v>
      </c>
      <c r="E186" s="14">
        <f>F186-D186</f>
        <v>4000</v>
      </c>
      <c r="F186" s="14">
        <f>F187+0</f>
        <v>4000</v>
      </c>
      <c r="G186" s="148" t="e">
        <f t="shared" si="47"/>
        <v>#DIV/0!</v>
      </c>
      <c r="H186" s="148" t="e">
        <f t="shared" si="48"/>
        <v>#DIV/0!</v>
      </c>
      <c r="I186" s="24"/>
    </row>
    <row r="187" spans="1:9" ht="16.2" thickBot="1">
      <c r="A187" s="83">
        <v>42</v>
      </c>
      <c r="B187" s="5" t="s">
        <v>117</v>
      </c>
      <c r="C187" s="10">
        <v>0</v>
      </c>
      <c r="D187" s="10">
        <v>0</v>
      </c>
      <c r="E187" s="10">
        <f>F187-D187</f>
        <v>4000</v>
      </c>
      <c r="F187" s="10">
        <v>4000</v>
      </c>
      <c r="G187" s="149" t="e">
        <f t="shared" si="47"/>
        <v>#DIV/0!</v>
      </c>
      <c r="H187" s="149" t="e">
        <f t="shared" si="48"/>
        <v>#DIV/0!</v>
      </c>
      <c r="I187" s="24"/>
    </row>
    <row r="188" spans="1:9" ht="16.2" thickBot="1">
      <c r="A188" s="19" t="s">
        <v>198</v>
      </c>
      <c r="B188" s="19" t="s">
        <v>122</v>
      </c>
      <c r="C188" s="20">
        <f t="shared" ref="C188:D190" si="49">C189+0</f>
        <v>18607.68</v>
      </c>
      <c r="D188" s="20">
        <f t="shared" si="49"/>
        <v>11942.35</v>
      </c>
      <c r="E188" s="20">
        <f t="shared" si="42"/>
        <v>0</v>
      </c>
      <c r="F188" s="20">
        <f>F189+0</f>
        <v>11942.35</v>
      </c>
      <c r="G188" s="146">
        <f t="shared" si="36"/>
        <v>64.179682797640552</v>
      </c>
      <c r="H188" s="146">
        <f t="shared" si="37"/>
        <v>100</v>
      </c>
      <c r="I188" s="24"/>
    </row>
    <row r="189" spans="1:9" ht="16.2" thickBot="1">
      <c r="A189" s="19" t="s">
        <v>91</v>
      </c>
      <c r="B189" s="21" t="s">
        <v>107</v>
      </c>
      <c r="C189" s="22">
        <f t="shared" si="49"/>
        <v>18607.68</v>
      </c>
      <c r="D189" s="22">
        <f t="shared" si="49"/>
        <v>11942.35</v>
      </c>
      <c r="E189" s="22">
        <f t="shared" si="42"/>
        <v>0</v>
      </c>
      <c r="F189" s="22">
        <f>F190+0</f>
        <v>11942.35</v>
      </c>
      <c r="G189" s="146">
        <f t="shared" si="36"/>
        <v>64.179682797640552</v>
      </c>
      <c r="H189" s="146">
        <f t="shared" si="37"/>
        <v>100</v>
      </c>
      <c r="I189" s="24"/>
    </row>
    <row r="190" spans="1:9" ht="16.2" thickBot="1">
      <c r="A190" s="81" t="s">
        <v>102</v>
      </c>
      <c r="B190" s="25" t="s">
        <v>110</v>
      </c>
      <c r="C190" s="26">
        <f t="shared" si="49"/>
        <v>18607.68</v>
      </c>
      <c r="D190" s="26">
        <f t="shared" si="49"/>
        <v>11942.35</v>
      </c>
      <c r="E190" s="26">
        <f t="shared" si="42"/>
        <v>0</v>
      </c>
      <c r="F190" s="26">
        <f>F191+0</f>
        <v>11942.35</v>
      </c>
      <c r="G190" s="147">
        <f t="shared" si="36"/>
        <v>64.179682797640552</v>
      </c>
      <c r="H190" s="147">
        <f t="shared" si="37"/>
        <v>100</v>
      </c>
      <c r="I190" s="24"/>
    </row>
    <row r="191" spans="1:9" ht="16.2" thickBot="1">
      <c r="A191" s="82">
        <v>3</v>
      </c>
      <c r="B191" s="13" t="s">
        <v>9</v>
      </c>
      <c r="C191" s="14">
        <f>C192+C193</f>
        <v>18607.68</v>
      </c>
      <c r="D191" s="14">
        <f>SUM(D192:D193)</f>
        <v>11942.35</v>
      </c>
      <c r="E191" s="14">
        <f t="shared" si="42"/>
        <v>0</v>
      </c>
      <c r="F191" s="14">
        <f>SUM(F192:F193)</f>
        <v>11942.35</v>
      </c>
      <c r="G191" s="148">
        <f t="shared" si="36"/>
        <v>64.179682797640552</v>
      </c>
      <c r="H191" s="148">
        <f t="shared" si="37"/>
        <v>100</v>
      </c>
    </row>
    <row r="192" spans="1:9" ht="16.2" thickBot="1">
      <c r="A192" s="83">
        <v>31</v>
      </c>
      <c r="B192" s="5" t="s">
        <v>10</v>
      </c>
      <c r="C192" s="7">
        <v>17739</v>
      </c>
      <c r="D192" s="7">
        <v>11218.23</v>
      </c>
      <c r="E192" s="7">
        <f t="shared" si="42"/>
        <v>0</v>
      </c>
      <c r="F192" s="7">
        <v>11218.23</v>
      </c>
      <c r="G192" s="149">
        <f t="shared" si="36"/>
        <v>63.240487062404874</v>
      </c>
      <c r="H192" s="149">
        <f t="shared" si="37"/>
        <v>100</v>
      </c>
    </row>
    <row r="193" spans="1:9" ht="16.2" thickBot="1">
      <c r="A193" s="83">
        <v>32</v>
      </c>
      <c r="B193" s="5" t="s">
        <v>17</v>
      </c>
      <c r="C193" s="6">
        <v>868.68</v>
      </c>
      <c r="D193" s="6">
        <v>724.12</v>
      </c>
      <c r="E193" s="6">
        <f t="shared" si="42"/>
        <v>0</v>
      </c>
      <c r="F193" s="6">
        <v>724.12</v>
      </c>
      <c r="G193" s="149">
        <f t="shared" si="36"/>
        <v>83.358659114979048</v>
      </c>
      <c r="H193" s="149">
        <f t="shared" si="37"/>
        <v>100</v>
      </c>
    </row>
    <row r="194" spans="1:9" ht="16.2" thickBot="1">
      <c r="A194" s="19" t="s">
        <v>226</v>
      </c>
      <c r="B194" s="19" t="s">
        <v>228</v>
      </c>
      <c r="C194" s="20">
        <f t="shared" ref="C194:D196" si="50">C195+0</f>
        <v>2105.31</v>
      </c>
      <c r="D194" s="20">
        <f t="shared" si="50"/>
        <v>0</v>
      </c>
      <c r="E194" s="20">
        <f t="shared" ref="E194:E199" si="51">F194-D194</f>
        <v>0</v>
      </c>
      <c r="F194" s="20">
        <f>F195+0</f>
        <v>0</v>
      </c>
      <c r="G194" s="146">
        <f t="shared" ref="G194:G199" si="52">F194/C194*100</f>
        <v>0</v>
      </c>
      <c r="H194" s="146" t="e">
        <f t="shared" ref="H194:H199" si="53">F194/D194*100</f>
        <v>#DIV/0!</v>
      </c>
      <c r="I194" s="24"/>
    </row>
    <row r="195" spans="1:9" ht="16.2" thickBot="1">
      <c r="A195" s="19" t="s">
        <v>91</v>
      </c>
      <c r="B195" s="21" t="s">
        <v>107</v>
      </c>
      <c r="C195" s="22">
        <f t="shared" si="50"/>
        <v>2105.31</v>
      </c>
      <c r="D195" s="22">
        <f t="shared" si="50"/>
        <v>0</v>
      </c>
      <c r="E195" s="22">
        <f t="shared" si="51"/>
        <v>0</v>
      </c>
      <c r="F195" s="22">
        <f>F196+0</f>
        <v>0</v>
      </c>
      <c r="G195" s="146">
        <f t="shared" si="52"/>
        <v>0</v>
      </c>
      <c r="H195" s="146" t="e">
        <f t="shared" si="53"/>
        <v>#DIV/0!</v>
      </c>
      <c r="I195" s="24"/>
    </row>
    <row r="196" spans="1:9" ht="16.2" thickBot="1">
      <c r="A196" s="81" t="s">
        <v>102</v>
      </c>
      <c r="B196" s="25" t="s">
        <v>110</v>
      </c>
      <c r="C196" s="26">
        <f t="shared" si="50"/>
        <v>2105.31</v>
      </c>
      <c r="D196" s="26">
        <f t="shared" si="50"/>
        <v>0</v>
      </c>
      <c r="E196" s="26">
        <f t="shared" si="51"/>
        <v>0</v>
      </c>
      <c r="F196" s="26">
        <f>F197+0</f>
        <v>0</v>
      </c>
      <c r="G196" s="147">
        <f t="shared" si="52"/>
        <v>0</v>
      </c>
      <c r="H196" s="147" t="e">
        <f t="shared" si="53"/>
        <v>#DIV/0!</v>
      </c>
      <c r="I196" s="24"/>
    </row>
    <row r="197" spans="1:9" ht="16.2" thickBot="1">
      <c r="A197" s="82">
        <v>3</v>
      </c>
      <c r="B197" s="13" t="s">
        <v>9</v>
      </c>
      <c r="C197" s="14">
        <f>C198+C199</f>
        <v>2105.31</v>
      </c>
      <c r="D197" s="14">
        <f>D198+D199</f>
        <v>0</v>
      </c>
      <c r="E197" s="14">
        <f t="shared" si="51"/>
        <v>0</v>
      </c>
      <c r="F197" s="14">
        <f>SUM(F198:F199)</f>
        <v>0</v>
      </c>
      <c r="G197" s="148">
        <f t="shared" si="52"/>
        <v>0</v>
      </c>
      <c r="H197" s="148" t="e">
        <f t="shared" si="53"/>
        <v>#DIV/0!</v>
      </c>
      <c r="I197" s="24"/>
    </row>
    <row r="198" spans="1:9" ht="16.2" thickBot="1">
      <c r="A198" s="83">
        <v>31</v>
      </c>
      <c r="B198" s="5" t="s">
        <v>10</v>
      </c>
      <c r="C198" s="7">
        <v>2009.01</v>
      </c>
      <c r="D198" s="7">
        <v>0</v>
      </c>
      <c r="E198" s="7">
        <f t="shared" si="51"/>
        <v>0</v>
      </c>
      <c r="F198" s="7">
        <v>0</v>
      </c>
      <c r="G198" s="149">
        <f t="shared" si="52"/>
        <v>0</v>
      </c>
      <c r="H198" s="149" t="e">
        <f t="shared" si="53"/>
        <v>#DIV/0!</v>
      </c>
      <c r="I198" s="24"/>
    </row>
    <row r="199" spans="1:9" ht="16.2" thickBot="1">
      <c r="A199" s="83">
        <v>32</v>
      </c>
      <c r="B199" s="5" t="s">
        <v>17</v>
      </c>
      <c r="C199" s="6">
        <v>96.3</v>
      </c>
      <c r="D199" s="6">
        <v>0</v>
      </c>
      <c r="E199" s="6">
        <f t="shared" si="51"/>
        <v>0</v>
      </c>
      <c r="F199" s="6">
        <v>0</v>
      </c>
      <c r="G199" s="149">
        <f t="shared" si="52"/>
        <v>0</v>
      </c>
      <c r="H199" s="149" t="e">
        <f t="shared" si="53"/>
        <v>#DIV/0!</v>
      </c>
      <c r="I199" s="24"/>
    </row>
    <row r="200" spans="1:9" ht="16.2" thickBot="1">
      <c r="A200" s="141" t="s">
        <v>106</v>
      </c>
      <c r="B200" s="141" t="s">
        <v>147</v>
      </c>
      <c r="C200" s="143">
        <f>SUM(C202+E270+E290)</f>
        <v>5373.9400000000005</v>
      </c>
      <c r="D200" s="143">
        <v>0</v>
      </c>
      <c r="E200" s="143">
        <f t="shared" ref="E200" si="54">F200-D200</f>
        <v>4000</v>
      </c>
      <c r="F200" s="143">
        <f>F204+F207</f>
        <v>4000</v>
      </c>
      <c r="G200" s="145">
        <f t="shared" ref="G200:G209" si="55">F200/C200*100</f>
        <v>74.433283587088795</v>
      </c>
      <c r="H200" s="145" t="e">
        <f t="shared" ref="H200:H209" si="56">F200/D200*100</f>
        <v>#DIV/0!</v>
      </c>
    </row>
    <row r="201" spans="1:9" ht="16.2" thickBot="1">
      <c r="A201" s="141" t="s">
        <v>186</v>
      </c>
      <c r="B201" s="141" t="s">
        <v>187</v>
      </c>
      <c r="C201" s="143">
        <v>0</v>
      </c>
      <c r="D201" s="143">
        <v>0</v>
      </c>
      <c r="E201" s="143">
        <v>0</v>
      </c>
      <c r="F201" s="143">
        <v>0</v>
      </c>
      <c r="G201" s="145" t="e">
        <f t="shared" ref="G201" si="57">F201/C201*100</f>
        <v>#DIV/0!</v>
      </c>
      <c r="H201" s="145" t="e">
        <f t="shared" ref="H201" si="58">F201/D201*100</f>
        <v>#DIV/0!</v>
      </c>
    </row>
    <row r="202" spans="1:9" ht="16.2" thickBot="1">
      <c r="A202" s="19" t="s">
        <v>132</v>
      </c>
      <c r="B202" s="19" t="s">
        <v>32</v>
      </c>
      <c r="C202" s="20">
        <f>SUM(C203+0)</f>
        <v>5373.9400000000005</v>
      </c>
      <c r="D202" s="20">
        <f>D203+0</f>
        <v>3000</v>
      </c>
      <c r="E202" s="20">
        <f t="shared" ref="E202:E209" si="59">F202-D202</f>
        <v>1000</v>
      </c>
      <c r="F202" s="20">
        <f>F203+0</f>
        <v>4000</v>
      </c>
      <c r="G202" s="146">
        <f t="shared" si="55"/>
        <v>74.433283587088795</v>
      </c>
      <c r="H202" s="146">
        <f t="shared" si="56"/>
        <v>133.33333333333331</v>
      </c>
    </row>
    <row r="203" spans="1:9" ht="16.2" thickBot="1">
      <c r="A203" s="19" t="s">
        <v>94</v>
      </c>
      <c r="B203" s="21" t="s">
        <v>111</v>
      </c>
      <c r="C203" s="22">
        <f>SUM(C204+C207)</f>
        <v>5373.9400000000005</v>
      </c>
      <c r="D203" s="22">
        <f>D204+D207</f>
        <v>3000</v>
      </c>
      <c r="E203" s="22">
        <f t="shared" si="59"/>
        <v>1000</v>
      </c>
      <c r="F203" s="22">
        <f>F204+F207</f>
        <v>4000</v>
      </c>
      <c r="G203" s="146">
        <f t="shared" si="55"/>
        <v>74.433283587088795</v>
      </c>
      <c r="H203" s="146">
        <f t="shared" si="56"/>
        <v>133.33333333333331</v>
      </c>
    </row>
    <row r="204" spans="1:9" ht="16.2" thickBot="1">
      <c r="A204" s="81" t="s">
        <v>97</v>
      </c>
      <c r="B204" s="25" t="s">
        <v>114</v>
      </c>
      <c r="C204" s="26">
        <f>SUM(C205+0)</f>
        <v>2491.0500000000002</v>
      </c>
      <c r="D204" s="26">
        <f>D205+0</f>
        <v>2000</v>
      </c>
      <c r="E204" s="26">
        <f t="shared" si="59"/>
        <v>1000</v>
      </c>
      <c r="F204" s="26">
        <f>F205+0</f>
        <v>3000</v>
      </c>
      <c r="G204" s="147">
        <f t="shared" si="55"/>
        <v>120.43114349370747</v>
      </c>
      <c r="H204" s="147">
        <f t="shared" si="56"/>
        <v>150</v>
      </c>
    </row>
    <row r="205" spans="1:9" ht="16.2" thickBot="1">
      <c r="A205" s="82">
        <v>3</v>
      </c>
      <c r="B205" s="13" t="s">
        <v>9</v>
      </c>
      <c r="C205" s="15">
        <f>C206+0</f>
        <v>2491.0500000000002</v>
      </c>
      <c r="D205" s="15">
        <f>D206</f>
        <v>2000</v>
      </c>
      <c r="E205" s="15">
        <f t="shared" si="59"/>
        <v>1000</v>
      </c>
      <c r="F205" s="15">
        <f>F206+0</f>
        <v>3000</v>
      </c>
      <c r="G205" s="148">
        <f t="shared" si="55"/>
        <v>120.43114349370747</v>
      </c>
      <c r="H205" s="148">
        <f t="shared" si="56"/>
        <v>150</v>
      </c>
    </row>
    <row r="206" spans="1:9" ht="16.2" thickBot="1">
      <c r="A206" s="86">
        <v>32</v>
      </c>
      <c r="B206" s="8" t="s">
        <v>17</v>
      </c>
      <c r="C206" s="9">
        <v>2491.0500000000002</v>
      </c>
      <c r="D206" s="9">
        <v>2000</v>
      </c>
      <c r="E206" s="9">
        <f t="shared" si="59"/>
        <v>1000</v>
      </c>
      <c r="F206" s="9">
        <v>3000</v>
      </c>
      <c r="G206" s="149">
        <f t="shared" si="55"/>
        <v>120.43114349370747</v>
      </c>
      <c r="H206" s="149">
        <f t="shared" si="56"/>
        <v>150</v>
      </c>
    </row>
    <row r="207" spans="1:9" ht="16.2" thickBot="1">
      <c r="A207" s="81" t="s">
        <v>92</v>
      </c>
      <c r="B207" s="25" t="s">
        <v>116</v>
      </c>
      <c r="C207" s="26">
        <f>SUM(C208+0)</f>
        <v>2882.89</v>
      </c>
      <c r="D207" s="26">
        <f>D208+0</f>
        <v>1000</v>
      </c>
      <c r="E207" s="26">
        <f t="shared" si="59"/>
        <v>0</v>
      </c>
      <c r="F207" s="26">
        <f>F208+0</f>
        <v>1000</v>
      </c>
      <c r="G207" s="147">
        <f t="shared" si="55"/>
        <v>34.687414365445782</v>
      </c>
      <c r="H207" s="147">
        <f t="shared" si="56"/>
        <v>100</v>
      </c>
    </row>
    <row r="208" spans="1:9" ht="16.2" thickBot="1">
      <c r="A208" s="85">
        <v>4</v>
      </c>
      <c r="B208" s="16" t="s">
        <v>11</v>
      </c>
      <c r="C208" s="14">
        <f>SUM(C209+0)</f>
        <v>2882.89</v>
      </c>
      <c r="D208" s="14">
        <f>D209+0</f>
        <v>1000</v>
      </c>
      <c r="E208" s="14">
        <f t="shared" si="59"/>
        <v>0</v>
      </c>
      <c r="F208" s="14">
        <f>F209+0</f>
        <v>1000</v>
      </c>
      <c r="G208" s="148">
        <f t="shared" si="55"/>
        <v>34.687414365445782</v>
      </c>
      <c r="H208" s="148">
        <f t="shared" si="56"/>
        <v>100</v>
      </c>
    </row>
    <row r="209" spans="1:8" ht="16.2" thickBot="1">
      <c r="A209" s="83">
        <v>42</v>
      </c>
      <c r="B209" s="5" t="s">
        <v>117</v>
      </c>
      <c r="C209" s="10">
        <v>2882.89</v>
      </c>
      <c r="D209" s="10">
        <v>1000</v>
      </c>
      <c r="E209" s="10">
        <f t="shared" si="59"/>
        <v>0</v>
      </c>
      <c r="F209" s="10">
        <v>1000</v>
      </c>
      <c r="G209" s="149">
        <f t="shared" si="55"/>
        <v>34.687414365445782</v>
      </c>
      <c r="H209" s="149">
        <f t="shared" si="56"/>
        <v>100</v>
      </c>
    </row>
    <row r="210" spans="1:8" ht="16.2" thickBot="1">
      <c r="A210" s="19" t="s">
        <v>201</v>
      </c>
      <c r="B210" s="19" t="s">
        <v>202</v>
      </c>
      <c r="C210" s="20">
        <f>SUM(C211+0)</f>
        <v>0</v>
      </c>
      <c r="D210" s="20">
        <v>0</v>
      </c>
      <c r="E210" s="20">
        <f t="shared" ref="E210:E217" si="60">F210-D210</f>
        <v>3901.01</v>
      </c>
      <c r="F210" s="20">
        <f>F211+0</f>
        <v>3901.01</v>
      </c>
      <c r="G210" s="146" t="e">
        <f t="shared" ref="G210:G217" si="61">F210/C210*100</f>
        <v>#DIV/0!</v>
      </c>
      <c r="H210" s="146" t="e">
        <f t="shared" ref="H210:H217" si="62">F210/D210*100</f>
        <v>#DIV/0!</v>
      </c>
    </row>
    <row r="211" spans="1:8" ht="16.2" thickBot="1">
      <c r="A211" s="19" t="s">
        <v>94</v>
      </c>
      <c r="B211" s="21" t="s">
        <v>111</v>
      </c>
      <c r="C211" s="22">
        <f>SUM(C212+C215)</f>
        <v>0</v>
      </c>
      <c r="D211" s="22">
        <v>0</v>
      </c>
      <c r="E211" s="22">
        <f t="shared" si="60"/>
        <v>3901.01</v>
      </c>
      <c r="F211" s="22">
        <f>F212+F215</f>
        <v>3901.01</v>
      </c>
      <c r="G211" s="146" t="e">
        <f t="shared" si="61"/>
        <v>#DIV/0!</v>
      </c>
      <c r="H211" s="146" t="e">
        <f t="shared" si="62"/>
        <v>#DIV/0!</v>
      </c>
    </row>
    <row r="212" spans="1:8" ht="16.2" thickBot="1">
      <c r="A212" s="81" t="s">
        <v>97</v>
      </c>
      <c r="B212" s="25" t="s">
        <v>114</v>
      </c>
      <c r="C212" s="26">
        <f>SUM(C213+0)</f>
        <v>0</v>
      </c>
      <c r="D212" s="26">
        <v>0</v>
      </c>
      <c r="E212" s="26">
        <f t="shared" si="60"/>
        <v>1337.13</v>
      </c>
      <c r="F212" s="26">
        <f>F213+0</f>
        <v>1337.13</v>
      </c>
      <c r="G212" s="147" t="e">
        <f t="shared" si="61"/>
        <v>#DIV/0!</v>
      </c>
      <c r="H212" s="147" t="e">
        <f t="shared" si="62"/>
        <v>#DIV/0!</v>
      </c>
    </row>
    <row r="213" spans="1:8" ht="16.2" thickBot="1">
      <c r="A213" s="82">
        <v>3</v>
      </c>
      <c r="B213" s="13" t="s">
        <v>9</v>
      </c>
      <c r="C213" s="15">
        <f>C214+0</f>
        <v>0</v>
      </c>
      <c r="D213" s="15">
        <v>0</v>
      </c>
      <c r="E213" s="15">
        <f t="shared" si="60"/>
        <v>1337.13</v>
      </c>
      <c r="F213" s="15">
        <f>F214-D213</f>
        <v>1337.13</v>
      </c>
      <c r="G213" s="148" t="e">
        <f t="shared" si="61"/>
        <v>#DIV/0!</v>
      </c>
      <c r="H213" s="148" t="e">
        <f t="shared" si="62"/>
        <v>#DIV/0!</v>
      </c>
    </row>
    <row r="214" spans="1:8" ht="16.2" thickBot="1">
      <c r="A214" s="86">
        <v>32</v>
      </c>
      <c r="B214" s="8" t="s">
        <v>17</v>
      </c>
      <c r="C214" s="9">
        <v>0</v>
      </c>
      <c r="D214" s="9">
        <v>0</v>
      </c>
      <c r="E214" s="9">
        <f t="shared" si="60"/>
        <v>1337.13</v>
      </c>
      <c r="F214" s="9">
        <v>1337.13</v>
      </c>
      <c r="G214" s="149" t="e">
        <f t="shared" si="61"/>
        <v>#DIV/0!</v>
      </c>
      <c r="H214" s="149" t="e">
        <f t="shared" si="62"/>
        <v>#DIV/0!</v>
      </c>
    </row>
    <row r="215" spans="1:8" ht="16.2" thickBot="1">
      <c r="A215" s="81" t="s">
        <v>92</v>
      </c>
      <c r="B215" s="25" t="s">
        <v>116</v>
      </c>
      <c r="C215" s="26">
        <f>SUM(C216+0)</f>
        <v>0</v>
      </c>
      <c r="D215" s="26">
        <v>0</v>
      </c>
      <c r="E215" s="26">
        <f t="shared" si="60"/>
        <v>2563.88</v>
      </c>
      <c r="F215" s="26">
        <f>F216+0</f>
        <v>2563.88</v>
      </c>
      <c r="G215" s="147" t="e">
        <f t="shared" si="61"/>
        <v>#DIV/0!</v>
      </c>
      <c r="H215" s="147" t="e">
        <f t="shared" si="62"/>
        <v>#DIV/0!</v>
      </c>
    </row>
    <row r="216" spans="1:8" ht="16.2" thickBot="1">
      <c r="A216" s="85">
        <v>4</v>
      </c>
      <c r="B216" s="16" t="s">
        <v>11</v>
      </c>
      <c r="C216" s="14">
        <f>SUM(C217+0)</f>
        <v>0</v>
      </c>
      <c r="D216" s="14">
        <v>0</v>
      </c>
      <c r="E216" s="14">
        <f t="shared" si="60"/>
        <v>2563.88</v>
      </c>
      <c r="F216" s="14">
        <f>F217+0</f>
        <v>2563.88</v>
      </c>
      <c r="G216" s="148" t="e">
        <f t="shared" si="61"/>
        <v>#DIV/0!</v>
      </c>
      <c r="H216" s="148" t="e">
        <f t="shared" si="62"/>
        <v>#DIV/0!</v>
      </c>
    </row>
    <row r="217" spans="1:8" ht="16.2" thickBot="1">
      <c r="A217" s="83">
        <v>42</v>
      </c>
      <c r="B217" s="5" t="s">
        <v>117</v>
      </c>
      <c r="C217" s="10">
        <v>0</v>
      </c>
      <c r="D217" s="10">
        <v>0</v>
      </c>
      <c r="E217" s="10">
        <f t="shared" si="60"/>
        <v>2563.88</v>
      </c>
      <c r="F217" s="10">
        <v>2563.88</v>
      </c>
      <c r="G217" s="149" t="e">
        <f t="shared" si="61"/>
        <v>#DIV/0!</v>
      </c>
      <c r="H217" s="149" t="e">
        <f t="shared" si="62"/>
        <v>#DIV/0!</v>
      </c>
    </row>
  </sheetData>
  <mergeCells count="16">
    <mergeCell ref="A46:B46"/>
    <mergeCell ref="A47:B47"/>
    <mergeCell ref="A48:B48"/>
    <mergeCell ref="A45:H45"/>
    <mergeCell ref="A25:B25"/>
    <mergeCell ref="A26:B26"/>
    <mergeCell ref="A40:B40"/>
    <mergeCell ref="A39:H39"/>
    <mergeCell ref="A24:H24"/>
    <mergeCell ref="A1:H1"/>
    <mergeCell ref="A2:H2"/>
    <mergeCell ref="A3:H3"/>
    <mergeCell ref="A6:B6"/>
    <mergeCell ref="A7:B7"/>
    <mergeCell ref="A5:B5"/>
    <mergeCell ref="A4:B4"/>
  </mergeCells>
  <phoneticPr fontId="48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5" orientation="portrait" r:id="rId1"/>
  <ignoredErrors>
    <ignoredError sqref="C203:D203 F102 F136 F203 I28 I29:I30 E49 E28 E35 E43:E44 C211 F211 E181:F187 F173 E76:E77 F10:F11 F13 E144:F147 E194:E197 C182 E7:E9 E22:E23 E21:F21 E62:E63 E87 E93:E96 E128:E132 E202:E211 E55 D49:D50 E117:E118 E107 E136:E137 E139:E140 E177:E178 E161:E162 E151 E152:E154 E165:E166 E155:E156 E10:E12 E13 E15:E16 E17:E20 E59:E60" formula="1"/>
    <ignoredError sqref="G40:H44 H93:H98 G87:G98 G100:H132 H72 G27:H30 G33:G34 G35:H38 G31 G32:H32 G49:H71 H218:H234 G136:H143 G161:H180 G201:H217 I200:I220 E133:H133 C135 G134:H134 I164:I193 H144:H150 H194:H199 G9:G10 G22:H23 F135:H135 H19:H20 H11:H18 G18:G20 G85 G73:H84 G86:H86 H85" evalError="1"/>
    <ignoredError sqref="H31 H33:H34 E190:F193 E188:F188 E189 E200:F200 G181:H187 G200:H200 G188:H193 E134:E135 G21:H21" evalError="1" formula="1"/>
    <ignoredError sqref="A20 A8:A11 A17 A22:A23 A12:A14" twoDigitTextYear="1"/>
    <ignoredError sqref="D63 D138 D166" formulaRange="1"/>
    <ignoredError sqref="E13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P I R PREMA EKONOMSKOJ KL.</vt:lpstr>
      <vt:lpstr>P I R PREMA IZVORIMA FINAN.</vt:lpstr>
      <vt:lpstr>RASHODI PREMA FUNKCIJSKOJ KL.</vt:lpstr>
      <vt:lpstr>RAČUN FINAN. PREMA IZVORIMA</vt:lpstr>
      <vt:lpstr>RAČUN FINAN. PREMA EKON.KL.</vt:lpstr>
      <vt:lpstr>POSEBNI DIO</vt:lpstr>
      <vt:lpstr>'P I R PREMA IZVORIMA FINAN.'!Ispis_naslova</vt:lpstr>
      <vt:lpstr>'POSEBNI DIO'!Ispis_naslova</vt:lpstr>
      <vt:lpstr>'RASHODI PREMA FUNKCIJSKOJ KL.'!Ispis_naslova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2026-05-27T09:35:22Z</cp:lastPrinted>
  <dcterms:created xsi:type="dcterms:W3CDTF">2022-08-12T12:51:27Z</dcterms:created>
  <dcterms:modified xsi:type="dcterms:W3CDTF">2026-05-27T09:55:19Z</dcterms:modified>
</cp:coreProperties>
</file>