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POLUGODIŠNJI FINANCIJSKI IZVJEŠTAJ 2026\POLUGODIŠNJI IZVJEŠTAJ O IZVRŠENJU FINANCIJSKOG PLANA 2026\"/>
    </mc:Choice>
  </mc:AlternateContent>
  <xr:revisionPtr revIDLastSave="0" documentId="13_ncr:1_{6EBBC9EF-7B86-4A0B-BBEC-0ACB19A324B7}" xr6:coauthVersionLast="47" xr6:coauthVersionMax="47" xr10:uidLastSave="{00000000-0000-0000-0000-000000000000}"/>
  <bookViews>
    <workbookView xWindow="-108" yWindow="-108" windowWidth="23256" windowHeight="12576" tabRatio="929" firstSheet="1" activeTab="6" xr2:uid="{00000000-000D-0000-FFFF-FFFF00000000}"/>
  </bookViews>
  <sheets>
    <sheet name="SAŽETAK" sheetId="1" r:id="rId1"/>
    <sheet name=" P I R PREMA EKONOMSKOJ KL." sheetId="9" r:id="rId2"/>
    <sheet name="P I R PREMA IZVORIMA FINAN.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2">'P I R PREMA IZVORIMA FINAN.'!$34:$34</definedName>
    <definedName name="_xlnm.Print_Titles" localSheetId="6">'POSEBNI DIO'!$5:$5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9" l="1"/>
  <c r="H108" i="9" s="1"/>
  <c r="H27" i="1"/>
  <c r="J27" i="1" s="1"/>
  <c r="J28" i="1"/>
  <c r="I28" i="1"/>
  <c r="I27" i="1"/>
  <c r="H28" i="1"/>
  <c r="G28" i="1"/>
  <c r="G106" i="9"/>
  <c r="G108" i="9"/>
  <c r="G107" i="9"/>
  <c r="F107" i="9"/>
  <c r="F106" i="9" s="1"/>
  <c r="F99" i="9"/>
  <c r="F98" i="9" s="1"/>
  <c r="F97" i="9" s="1"/>
  <c r="E97" i="9"/>
  <c r="G97" i="9" s="1"/>
  <c r="G98" i="9"/>
  <c r="G99" i="9"/>
  <c r="G17" i="3"/>
  <c r="H17" i="3"/>
  <c r="G18" i="3"/>
  <c r="H18" i="3"/>
  <c r="G21" i="3"/>
  <c r="H21" i="3"/>
  <c r="D32" i="9"/>
  <c r="D31" i="9" s="1"/>
  <c r="E28" i="7"/>
  <c r="E29" i="7"/>
  <c r="D16" i="9"/>
  <c r="F30" i="3"/>
  <c r="F32" i="3"/>
  <c r="F34" i="3"/>
  <c r="F36" i="3"/>
  <c r="E105" i="9" l="1"/>
  <c r="G105" i="9" s="1"/>
  <c r="F105" i="9"/>
  <c r="H105" i="9" s="1"/>
  <c r="H106" i="9"/>
  <c r="H107" i="9"/>
  <c r="E96" i="9"/>
  <c r="F96" i="9"/>
  <c r="H99" i="9"/>
  <c r="H97" i="9"/>
  <c r="G96" i="9"/>
  <c r="H98" i="9"/>
  <c r="F19" i="3"/>
  <c r="F16" i="3"/>
  <c r="F12" i="3"/>
  <c r="G42" i="3"/>
  <c r="H42" i="3"/>
  <c r="G35" i="3"/>
  <c r="H35" i="3"/>
  <c r="D28" i="3"/>
  <c r="B9" i="5" s="1"/>
  <c r="H37" i="3"/>
  <c r="G37" i="3"/>
  <c r="E29" i="3"/>
  <c r="F13" i="1"/>
  <c r="F12" i="1"/>
  <c r="E11" i="9"/>
  <c r="E10" i="9" s="1"/>
  <c r="D13" i="9"/>
  <c r="D12" i="9" s="1"/>
  <c r="D11" i="9" s="1"/>
  <c r="G67" i="9"/>
  <c r="H67" i="9"/>
  <c r="F64" i="9"/>
  <c r="F57" i="9"/>
  <c r="F47" i="9"/>
  <c r="G19" i="3" l="1"/>
  <c r="H19" i="3"/>
  <c r="F10" i="1"/>
  <c r="D10" i="9"/>
  <c r="C155" i="7"/>
  <c r="C46" i="7"/>
  <c r="C238" i="7"/>
  <c r="C156" i="7"/>
  <c r="E93" i="7"/>
  <c r="E94" i="7"/>
  <c r="E96" i="7"/>
  <c r="D219" i="7"/>
  <c r="C41" i="7"/>
  <c r="C40" i="7"/>
  <c r="C39" i="7"/>
  <c r="C38" i="7"/>
  <c r="C35" i="7"/>
  <c r="C34" i="7"/>
  <c r="C33" i="7"/>
  <c r="C32" i="7"/>
  <c r="C31" i="7"/>
  <c r="C30" i="7"/>
  <c r="C29" i="7"/>
  <c r="C28" i="7"/>
  <c r="C27" i="7"/>
  <c r="C26" i="7"/>
  <c r="C25" i="7"/>
  <c r="D243" i="7"/>
  <c r="D242" i="7" s="1"/>
  <c r="E244" i="7"/>
  <c r="E253" i="7"/>
  <c r="E254" i="7"/>
  <c r="E255" i="7"/>
  <c r="D252" i="7"/>
  <c r="D251" i="7" s="1"/>
  <c r="E220" i="7"/>
  <c r="E221" i="7"/>
  <c r="E222" i="7"/>
  <c r="E223" i="7"/>
  <c r="E214" i="7"/>
  <c r="D213" i="7"/>
  <c r="E209" i="7"/>
  <c r="E210" i="7"/>
  <c r="D208" i="7"/>
  <c r="E86" i="7"/>
  <c r="E87" i="7"/>
  <c r="D85" i="7"/>
  <c r="D95" i="7"/>
  <c r="E95" i="7" s="1"/>
  <c r="D92" i="7"/>
  <c r="D191" i="7"/>
  <c r="D197" i="7"/>
  <c r="E197" i="7" s="1"/>
  <c r="E192" i="7"/>
  <c r="E193" i="7"/>
  <c r="E194" i="7"/>
  <c r="E195" i="7"/>
  <c r="E196" i="7"/>
  <c r="E198" i="7"/>
  <c r="E199" i="7"/>
  <c r="E200" i="7"/>
  <c r="D58" i="7"/>
  <c r="E58" i="7" s="1"/>
  <c r="E55" i="7"/>
  <c r="E56" i="7"/>
  <c r="E57" i="7"/>
  <c r="E59" i="7"/>
  <c r="E60" i="7"/>
  <c r="D54" i="7"/>
  <c r="D178" i="7"/>
  <c r="E179" i="7"/>
  <c r="E183" i="7"/>
  <c r="D182" i="7"/>
  <c r="E175" i="7"/>
  <c r="D174" i="7"/>
  <c r="E162" i="7"/>
  <c r="E163" i="7"/>
  <c r="E164" i="7"/>
  <c r="E166" i="7"/>
  <c r="D165" i="7"/>
  <c r="E165" i="7" s="1"/>
  <c r="D161" i="7"/>
  <c r="E236" i="7"/>
  <c r="D235" i="7"/>
  <c r="D231" i="7"/>
  <c r="D146" i="7"/>
  <c r="E149" i="7"/>
  <c r="E148" i="7"/>
  <c r="E147" i="7"/>
  <c r="D102" i="7"/>
  <c r="D109" i="7"/>
  <c r="E110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4" i="7"/>
  <c r="D133" i="7"/>
  <c r="D117" i="7"/>
  <c r="D186" i="7"/>
  <c r="E187" i="7"/>
  <c r="E71" i="7"/>
  <c r="D70" i="7"/>
  <c r="E70" i="7" s="1"/>
  <c r="D66" i="7"/>
  <c r="E67" i="7"/>
  <c r="E68" i="7"/>
  <c r="E69" i="7"/>
  <c r="G13" i="3"/>
  <c r="H13" i="3"/>
  <c r="G15" i="3"/>
  <c r="H15" i="3"/>
  <c r="G22" i="3"/>
  <c r="H22" i="3"/>
  <c r="D12" i="3"/>
  <c r="G12" i="3" s="1"/>
  <c r="G16" i="3"/>
  <c r="H44" i="9"/>
  <c r="H45" i="9"/>
  <c r="H46" i="9"/>
  <c r="H47" i="9"/>
  <c r="H48" i="9"/>
  <c r="H50" i="9"/>
  <c r="H53" i="9"/>
  <c r="H54" i="9"/>
  <c r="H55" i="9"/>
  <c r="H56" i="9"/>
  <c r="H57" i="9"/>
  <c r="H58" i="9"/>
  <c r="H59" i="9"/>
  <c r="H60" i="9"/>
  <c r="H61" i="9"/>
  <c r="H62" i="9"/>
  <c r="H63" i="9"/>
  <c r="H65" i="9"/>
  <c r="H66" i="9"/>
  <c r="H68" i="9"/>
  <c r="H69" i="9"/>
  <c r="H70" i="9"/>
  <c r="H71" i="9"/>
  <c r="H72" i="9"/>
  <c r="H74" i="9"/>
  <c r="H75" i="9"/>
  <c r="H76" i="9"/>
  <c r="H77" i="9"/>
  <c r="H81" i="9"/>
  <c r="H88" i="9"/>
  <c r="H90" i="9"/>
  <c r="G43" i="9"/>
  <c r="G44" i="9"/>
  <c r="G45" i="9"/>
  <c r="G46" i="9"/>
  <c r="G47" i="9"/>
  <c r="G48" i="9"/>
  <c r="G49" i="9"/>
  <c r="G50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8" i="9"/>
  <c r="G69" i="9"/>
  <c r="G70" i="9"/>
  <c r="G71" i="9"/>
  <c r="G72" i="9"/>
  <c r="G73" i="9"/>
  <c r="G74" i="9"/>
  <c r="G75" i="9"/>
  <c r="G76" i="9"/>
  <c r="G77" i="9"/>
  <c r="G79" i="9"/>
  <c r="G80" i="9"/>
  <c r="G81" i="9"/>
  <c r="G83" i="9"/>
  <c r="G84" i="9"/>
  <c r="G87" i="9"/>
  <c r="G88" i="9"/>
  <c r="G89" i="9"/>
  <c r="G90" i="9"/>
  <c r="H34" i="9"/>
  <c r="H14" i="9"/>
  <c r="H15" i="9"/>
  <c r="H17" i="9"/>
  <c r="H18" i="9"/>
  <c r="H21" i="9"/>
  <c r="H24" i="9"/>
  <c r="H27" i="9"/>
  <c r="H29" i="9"/>
  <c r="H30" i="9"/>
  <c r="H33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F89" i="9"/>
  <c r="H89" i="9" s="1"/>
  <c r="F87" i="9"/>
  <c r="H87" i="9" s="1"/>
  <c r="E85" i="9"/>
  <c r="H84" i="9"/>
  <c r="G82" i="9"/>
  <c r="F79" i="9"/>
  <c r="H79" i="9" s="1"/>
  <c r="G78" i="9"/>
  <c r="F73" i="9"/>
  <c r="H73" i="9" s="1"/>
  <c r="H64" i="9"/>
  <c r="F52" i="9"/>
  <c r="H52" i="9" s="1"/>
  <c r="F49" i="9"/>
  <c r="H49" i="9" s="1"/>
  <c r="F43" i="9"/>
  <c r="H43" i="9" s="1"/>
  <c r="G42" i="9"/>
  <c r="F32" i="9"/>
  <c r="H32" i="9" s="1"/>
  <c r="F28" i="9"/>
  <c r="H28" i="9" s="1"/>
  <c r="F26" i="9"/>
  <c r="H26" i="9" s="1"/>
  <c r="F23" i="9"/>
  <c r="H23" i="9" s="1"/>
  <c r="F20" i="9"/>
  <c r="H20" i="9" s="1"/>
  <c r="F16" i="9"/>
  <c r="H16" i="9" s="1"/>
  <c r="F13" i="9"/>
  <c r="H13" i="9" s="1"/>
  <c r="G11" i="9"/>
  <c r="E260" i="7"/>
  <c r="D262" i="7"/>
  <c r="E262" i="7" s="1"/>
  <c r="D258" i="7"/>
  <c r="D257" i="7" s="1"/>
  <c r="C257" i="7"/>
  <c r="E259" i="7"/>
  <c r="D78" i="7"/>
  <c r="E79" i="7"/>
  <c r="E141" i="7"/>
  <c r="D140" i="7"/>
  <c r="E140" i="7" s="1"/>
  <c r="C17" i="7"/>
  <c r="E40" i="3" s="1"/>
  <c r="C14" i="7"/>
  <c r="E36" i="3" s="1"/>
  <c r="H16" i="3" s="1"/>
  <c r="C12" i="7"/>
  <c r="E33" i="3" s="1"/>
  <c r="C9" i="7"/>
  <c r="E30" i="3" s="1"/>
  <c r="H12" i="3" s="1"/>
  <c r="C11" i="7"/>
  <c r="E32" i="3" s="1"/>
  <c r="C8" i="7"/>
  <c r="C10" i="7"/>
  <c r="E31" i="3" s="1"/>
  <c r="C13" i="7"/>
  <c r="E34" i="3" s="1"/>
  <c r="C16" i="7"/>
  <c r="E39" i="3" s="1"/>
  <c r="C18" i="7"/>
  <c r="E41" i="3" s="1"/>
  <c r="C19" i="7"/>
  <c r="E43" i="3" s="1"/>
  <c r="C20" i="7"/>
  <c r="E44" i="3" s="1"/>
  <c r="G85" i="9" l="1"/>
  <c r="G13" i="1"/>
  <c r="D10" i="3"/>
  <c r="G10" i="9"/>
  <c r="G51" i="9"/>
  <c r="G86" i="9"/>
  <c r="H80" i="9"/>
  <c r="C45" i="7"/>
  <c r="D91" i="7"/>
  <c r="D90" i="7" s="1"/>
  <c r="D89" i="7" s="1"/>
  <c r="D88" i="7" s="1"/>
  <c r="D9" i="7" s="1"/>
  <c r="D190" i="7"/>
  <c r="D53" i="7"/>
  <c r="D160" i="7"/>
  <c r="D159" i="7" s="1"/>
  <c r="D230" i="7"/>
  <c r="D65" i="7"/>
  <c r="D64" i="7" s="1"/>
  <c r="F25" i="9"/>
  <c r="H25" i="9" s="1"/>
  <c r="G11" i="3"/>
  <c r="H14" i="3"/>
  <c r="G14" i="3"/>
  <c r="E10" i="3"/>
  <c r="H11" i="3"/>
  <c r="E41" i="9"/>
  <c r="G12" i="1" s="1"/>
  <c r="F83" i="9"/>
  <c r="F86" i="9"/>
  <c r="F19" i="9"/>
  <c r="H19" i="9" s="1"/>
  <c r="F51" i="9"/>
  <c r="H51" i="9" s="1"/>
  <c r="F22" i="9"/>
  <c r="H22" i="9" s="1"/>
  <c r="F31" i="9"/>
  <c r="H31" i="9" s="1"/>
  <c r="F42" i="9"/>
  <c r="H42" i="9" s="1"/>
  <c r="F78" i="9"/>
  <c r="H78" i="9" s="1"/>
  <c r="F12" i="9"/>
  <c r="H12" i="9" s="1"/>
  <c r="D261" i="7"/>
  <c r="D256" i="7" s="1"/>
  <c r="E258" i="7"/>
  <c r="D139" i="7"/>
  <c r="D138" i="7" s="1"/>
  <c r="D41" i="7" s="1"/>
  <c r="C15" i="7"/>
  <c r="E38" i="3" s="1"/>
  <c r="E85" i="7"/>
  <c r="D84" i="7"/>
  <c r="E82" i="7"/>
  <c r="D81" i="7"/>
  <c r="E226" i="7"/>
  <c r="D225" i="7"/>
  <c r="E219" i="7"/>
  <c r="D218" i="7"/>
  <c r="E92" i="7"/>
  <c r="E263" i="7"/>
  <c r="E252" i="7"/>
  <c r="E251" i="7"/>
  <c r="D241" i="7"/>
  <c r="D246" i="7"/>
  <c r="D212" i="7"/>
  <c r="D207" i="7"/>
  <c r="D202" i="7"/>
  <c r="D185" i="7"/>
  <c r="D181" i="7"/>
  <c r="D177" i="7"/>
  <c r="D176" i="7" s="1"/>
  <c r="D31" i="7" s="1"/>
  <c r="D173" i="7"/>
  <c r="D168" i="7"/>
  <c r="D153" i="7"/>
  <c r="D145" i="7"/>
  <c r="D136" i="7"/>
  <c r="D135" i="7" s="1"/>
  <c r="D116" i="7"/>
  <c r="D115" i="7" s="1"/>
  <c r="D108" i="7"/>
  <c r="D101" i="7"/>
  <c r="D73" i="7"/>
  <c r="D77" i="7"/>
  <c r="D62" i="7"/>
  <c r="D61" i="7" s="1"/>
  <c r="D50" i="7"/>
  <c r="C24" i="7"/>
  <c r="H96" i="9" l="1"/>
  <c r="F82" i="9"/>
  <c r="H82" i="9" s="1"/>
  <c r="H83" i="9"/>
  <c r="E40" i="9"/>
  <c r="G40" i="9" s="1"/>
  <c r="G41" i="9"/>
  <c r="F85" i="9"/>
  <c r="H86" i="9"/>
  <c r="D114" i="7"/>
  <c r="D113" i="7" s="1"/>
  <c r="E28" i="3"/>
  <c r="C9" i="5" s="1"/>
  <c r="E9" i="7"/>
  <c r="F41" i="9"/>
  <c r="F11" i="9"/>
  <c r="H11" i="9" s="1"/>
  <c r="E257" i="7"/>
  <c r="C7" i="7"/>
  <c r="C6" i="7" s="1"/>
  <c r="C39" i="5" s="1"/>
  <c r="D80" i="7"/>
  <c r="E84" i="7"/>
  <c r="D83" i="7"/>
  <c r="D25" i="7" s="1"/>
  <c r="E81" i="7"/>
  <c r="E225" i="7"/>
  <c r="D224" i="7"/>
  <c r="E218" i="7"/>
  <c r="D217" i="7"/>
  <c r="C23" i="7"/>
  <c r="E91" i="7"/>
  <c r="E88" i="7"/>
  <c r="E89" i="7"/>
  <c r="E90" i="7"/>
  <c r="D250" i="7"/>
  <c r="E261" i="7"/>
  <c r="D72" i="7"/>
  <c r="D28" i="7" s="1"/>
  <c r="D229" i="7"/>
  <c r="D34" i="7" s="1"/>
  <c r="D107" i="7"/>
  <c r="D206" i="7"/>
  <c r="D29" i="7" s="1"/>
  <c r="D184" i="7"/>
  <c r="D189" i="7"/>
  <c r="D49" i="7"/>
  <c r="D24" i="7" s="1"/>
  <c r="D167" i="7"/>
  <c r="D180" i="7"/>
  <c r="D32" i="7" s="1"/>
  <c r="D211" i="7"/>
  <c r="D201" i="7"/>
  <c r="D245" i="7"/>
  <c r="D100" i="7"/>
  <c r="D97" i="7"/>
  <c r="D52" i="7"/>
  <c r="D26" i="7" s="1"/>
  <c r="D76" i="7"/>
  <c r="D40" i="7" s="1"/>
  <c r="D144" i="7"/>
  <c r="D152" i="7"/>
  <c r="D172" i="7"/>
  <c r="C37" i="7"/>
  <c r="I22" i="1"/>
  <c r="J22" i="1"/>
  <c r="J21" i="1"/>
  <c r="I21" i="1"/>
  <c r="J20" i="1"/>
  <c r="I20" i="1"/>
  <c r="J19" i="1"/>
  <c r="I19" i="1"/>
  <c r="H41" i="9" l="1"/>
  <c r="H12" i="1"/>
  <c r="H85" i="9"/>
  <c r="H13" i="1"/>
  <c r="G30" i="3"/>
  <c r="H30" i="3"/>
  <c r="D35" i="7"/>
  <c r="D39" i="7"/>
  <c r="D171" i="7"/>
  <c r="D27" i="7"/>
  <c r="D23" i="7" s="1"/>
  <c r="E23" i="7" s="1"/>
  <c r="D38" i="7"/>
  <c r="F40" i="9"/>
  <c r="H40" i="9" s="1"/>
  <c r="F10" i="9"/>
  <c r="H10" i="9" s="1"/>
  <c r="D75" i="7"/>
  <c r="D228" i="7"/>
  <c r="D48" i="7"/>
  <c r="E83" i="7"/>
  <c r="E80" i="7"/>
  <c r="E224" i="7"/>
  <c r="E217" i="7"/>
  <c r="D216" i="7"/>
  <c r="D215" i="7" s="1"/>
  <c r="D17" i="7" s="1"/>
  <c r="F40" i="3" s="1"/>
  <c r="C22" i="7"/>
  <c r="D249" i="7"/>
  <c r="D248" i="7" s="1"/>
  <c r="D238" i="7" s="1"/>
  <c r="E250" i="7"/>
  <c r="D205" i="7"/>
  <c r="E256" i="7"/>
  <c r="E33" i="7"/>
  <c r="E25" i="7"/>
  <c r="E32" i="7"/>
  <c r="E31" i="7"/>
  <c r="E41" i="7"/>
  <c r="E30" i="7"/>
  <c r="E24" i="7"/>
  <c r="D106" i="7"/>
  <c r="D105" i="7" s="1"/>
  <c r="D11" i="7" s="1"/>
  <c r="D98" i="7"/>
  <c r="D12" i="7"/>
  <c r="D237" i="7"/>
  <c r="D188" i="7"/>
  <c r="D240" i="7"/>
  <c r="D239" i="7" s="1"/>
  <c r="D19" i="7" s="1"/>
  <c r="F43" i="3" s="1"/>
  <c r="D158" i="7"/>
  <c r="D151" i="7"/>
  <c r="D143" i="7"/>
  <c r="D99" i="7"/>
  <c r="D10" i="7" s="1"/>
  <c r="F31" i="3" s="1"/>
  <c r="H43" i="3" l="1"/>
  <c r="G43" i="3"/>
  <c r="G40" i="3"/>
  <c r="H40" i="3"/>
  <c r="G31" i="3"/>
  <c r="H31" i="3"/>
  <c r="H32" i="3"/>
  <c r="G32" i="3"/>
  <c r="G33" i="3"/>
  <c r="H33" i="3"/>
  <c r="E27" i="7"/>
  <c r="D170" i="7"/>
  <c r="D15" i="7" s="1"/>
  <c r="F38" i="3" s="1"/>
  <c r="D20" i="7"/>
  <c r="F44" i="3" s="1"/>
  <c r="E238" i="7"/>
  <c r="E12" i="7"/>
  <c r="E10" i="7"/>
  <c r="E11" i="7"/>
  <c r="E17" i="7"/>
  <c r="E19" i="7"/>
  <c r="E215" i="7"/>
  <c r="E216" i="7"/>
  <c r="E249" i="7"/>
  <c r="E248" i="7"/>
  <c r="E40" i="7"/>
  <c r="E39" i="7"/>
  <c r="E38" i="7"/>
  <c r="E34" i="7"/>
  <c r="E35" i="7"/>
  <c r="D47" i="7"/>
  <c r="D204" i="7"/>
  <c r="D37" i="7"/>
  <c r="D157" i="7"/>
  <c r="D14" i="7" s="1"/>
  <c r="D150" i="7"/>
  <c r="D142" i="7"/>
  <c r="D227" i="7"/>
  <c r="D18" i="7" s="1"/>
  <c r="F41" i="3" s="1"/>
  <c r="F20" i="3" s="1"/>
  <c r="E26" i="7"/>
  <c r="H20" i="3" l="1"/>
  <c r="G20" i="3"/>
  <c r="F10" i="3"/>
  <c r="G36" i="3"/>
  <c r="H36" i="3"/>
  <c r="H38" i="3"/>
  <c r="G38" i="3"/>
  <c r="H41" i="3"/>
  <c r="G41" i="3"/>
  <c r="G44" i="3"/>
  <c r="H44" i="3"/>
  <c r="D155" i="7"/>
  <c r="E15" i="7"/>
  <c r="D8" i="7"/>
  <c r="D46" i="7"/>
  <c r="D13" i="7"/>
  <c r="D111" i="7"/>
  <c r="D16" i="7"/>
  <c r="F39" i="3" s="1"/>
  <c r="D156" i="7"/>
  <c r="E20" i="7"/>
  <c r="E18" i="7"/>
  <c r="E16" i="7"/>
  <c r="E14" i="7"/>
  <c r="E37" i="7"/>
  <c r="D22" i="7"/>
  <c r="E22" i="7" s="1"/>
  <c r="D112" i="7"/>
  <c r="H10" i="3" l="1"/>
  <c r="G10" i="3"/>
  <c r="G39" i="3"/>
  <c r="H39" i="3"/>
  <c r="G29" i="3"/>
  <c r="H29" i="3"/>
  <c r="G34" i="3"/>
  <c r="H34" i="3"/>
  <c r="E8" i="7"/>
  <c r="E13" i="7"/>
  <c r="F28" i="3"/>
  <c r="D45" i="7"/>
  <c r="E45" i="7" s="1"/>
  <c r="D7" i="7"/>
  <c r="E7" i="7" s="1"/>
  <c r="E156" i="7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0" i="7"/>
  <c r="E51" i="7"/>
  <c r="E54" i="7"/>
  <c r="E62" i="7"/>
  <c r="E63" i="7"/>
  <c r="E66" i="7"/>
  <c r="E75" i="7"/>
  <c r="E76" i="7"/>
  <c r="E78" i="7"/>
  <c r="E72" i="7"/>
  <c r="E73" i="7"/>
  <c r="E74" i="7"/>
  <c r="E103" i="7"/>
  <c r="E104" i="7"/>
  <c r="E109" i="7"/>
  <c r="E117" i="7"/>
  <c r="E133" i="7"/>
  <c r="E137" i="7"/>
  <c r="E139" i="7"/>
  <c r="E142" i="7"/>
  <c r="E146" i="7"/>
  <c r="E154" i="7"/>
  <c r="E161" i="7"/>
  <c r="E167" i="7"/>
  <c r="E168" i="7"/>
  <c r="E169" i="7"/>
  <c r="E231" i="7"/>
  <c r="E235" i="7"/>
  <c r="E172" i="7"/>
  <c r="E173" i="7"/>
  <c r="E174" i="7"/>
  <c r="E178" i="7"/>
  <c r="E181" i="7"/>
  <c r="E182" i="7"/>
  <c r="E186" i="7"/>
  <c r="E191" i="7"/>
  <c r="E201" i="7"/>
  <c r="E202" i="7"/>
  <c r="E203" i="7"/>
  <c r="E206" i="7"/>
  <c r="E207" i="7"/>
  <c r="E208" i="7"/>
  <c r="E213" i="7"/>
  <c r="E239" i="7"/>
  <c r="E240" i="7"/>
  <c r="E241" i="7"/>
  <c r="E243" i="7"/>
  <c r="E245" i="7"/>
  <c r="E246" i="7"/>
  <c r="E247" i="7"/>
  <c r="H28" i="3" l="1"/>
  <c r="D9" i="5"/>
  <c r="G28" i="3"/>
  <c r="D6" i="7"/>
  <c r="E6" i="7" l="1"/>
  <c r="E230" i="7"/>
  <c r="E242" i="7"/>
  <c r="J13" i="1"/>
  <c r="F11" i="1" l="1"/>
  <c r="D39" i="5"/>
  <c r="F39" i="5" s="1"/>
  <c r="E229" i="7"/>
  <c r="E49" i="7" l="1"/>
  <c r="E184" i="7" l="1"/>
  <c r="E152" i="7"/>
  <c r="E145" i="7"/>
  <c r="E135" i="7"/>
  <c r="E212" i="7"/>
  <c r="E61" i="7"/>
  <c r="E108" i="7"/>
  <c r="E211" i="7"/>
  <c r="E185" i="7"/>
  <c r="E153" i="7"/>
  <c r="E136" i="7"/>
  <c r="G11" i="1" l="1"/>
  <c r="J12" i="1"/>
  <c r="I13" i="1"/>
  <c r="I12" i="1"/>
  <c r="H11" i="1"/>
  <c r="E205" i="7"/>
  <c r="E150" i="7"/>
  <c r="E151" i="7"/>
  <c r="E204" i="7"/>
  <c r="E107" i="7"/>
  <c r="D38" i="5"/>
  <c r="C38" i="5"/>
  <c r="J11" i="1" l="1"/>
  <c r="B39" i="5"/>
  <c r="B38" i="5" s="1"/>
  <c r="G10" i="1"/>
  <c r="G9" i="1" s="1"/>
  <c r="G14" i="1" s="1"/>
  <c r="I11" i="1"/>
  <c r="F38" i="5"/>
  <c r="E160" i="7"/>
  <c r="E65" i="7"/>
  <c r="E116" i="7"/>
  <c r="E190" i="7"/>
  <c r="E106" i="7"/>
  <c r="E77" i="7"/>
  <c r="E138" i="7"/>
  <c r="E176" i="7"/>
  <c r="E237" i="7"/>
  <c r="E53" i="7"/>
  <c r="E180" i="7"/>
  <c r="E102" i="7"/>
  <c r="E144" i="7"/>
  <c r="E177" i="7"/>
  <c r="F9" i="1" l="1"/>
  <c r="F14" i="1" s="1"/>
  <c r="E39" i="5"/>
  <c r="E38" i="5"/>
  <c r="F9" i="5"/>
  <c r="E9" i="5"/>
  <c r="E48" i="7"/>
  <c r="E64" i="7"/>
  <c r="E143" i="7"/>
  <c r="E52" i="7"/>
  <c r="E115" i="7"/>
  <c r="E189" i="7"/>
  <c r="E101" i="7"/>
  <c r="E105" i="7"/>
  <c r="E171" i="7"/>
  <c r="E114" i="7"/>
  <c r="E159" i="7"/>
  <c r="E228" i="7" l="1"/>
  <c r="E170" i="7"/>
  <c r="E188" i="7"/>
  <c r="E113" i="7"/>
  <c r="E158" i="7"/>
  <c r="E100" i="7"/>
  <c r="E47" i="7"/>
  <c r="E111" i="7" l="1"/>
  <c r="E227" i="7"/>
  <c r="E99" i="7"/>
  <c r="E46" i="7"/>
  <c r="E155" i="7" l="1"/>
  <c r="E97" i="7"/>
  <c r="E157" i="7" l="1"/>
  <c r="H10" i="1" l="1"/>
  <c r="J10" i="1" s="1"/>
  <c r="H9" i="1" l="1"/>
  <c r="J9" i="1" s="1"/>
  <c r="I10" i="1"/>
  <c r="H14" i="1" l="1"/>
  <c r="I9" i="1"/>
</calcChain>
</file>

<file path=xl/sharedStrings.xml><?xml version="1.0" encoding="utf-8"?>
<sst xmlns="http://schemas.openxmlformats.org/spreadsheetml/2006/main" count="757" uniqueCount="367">
  <si>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</si>
  <si>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</si>
  <si>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</si>
  <si>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</si>
  <si>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</si>
  <si>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</si>
  <si>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</si>
  <si>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</si>
  <si>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</si>
  <si>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</si>
  <si>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</si>
  <si>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</si>
  <si>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</si>
  <si>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</si>
  <si>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</si>
  <si>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</si>
  <si>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</si>
  <si>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</si>
  <si>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</si>
  <si>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</si>
  <si>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</si>
  <si>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</si>
  <si>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</si>
  <si>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</si>
  <si>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</si>
  <si>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</si>
  <si>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</si>
  <si>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</si>
  <si>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</si>
  <si>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</si>
  <si>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</si>
  <si>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</si>
  <si>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</si>
  <si>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</si>
  <si>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</si>
  <si>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</si>
  <si>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</si>
  <si>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</si>
  <si>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</si>
  <si>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</si>
  <si>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</si>
  <si>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</si>
  <si>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</si>
  <si>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</si>
  <si>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</si>
  <si>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</si>
  <si>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</si>
  <si>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</si>
  <si>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</si>
  <si>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</si>
  <si>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</si>
  <si>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</si>
  <si>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</si>
  <si>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</si>
  <si>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</si>
  <si>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</si>
  <si>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</si>
  <si>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</si>
  <si>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</si>
  <si>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</si>
  <si>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</si>
  <si>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</si>
  <si>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</si>
  <si>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</si>
  <si>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</si>
  <si>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</si>
  <si>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</si>
  <si>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</si>
  <si>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</si>
  <si>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</si>
  <si>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</si>
  <si>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</si>
  <si>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</si>
  <si>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</si>
  <si>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</si>
  <si>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</si>
  <si>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</si>
  <si>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</si>
  <si>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</si>
  <si>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</si>
  <si>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</si>
  <si>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</si>
  <si>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</si>
  <si>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</si>
  <si>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</si>
  <si>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</si>
  <si>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</si>
  <si>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</si>
  <si>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</si>
  <si>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</si>
  <si>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</si>
  <si>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</si>
  <si>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</si>
  <si>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</si>
  <si>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</si>
  <si>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</si>
  <si>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</si>
  <si>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</si>
  <si>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</si>
  <si>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</si>
  <si>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</si>
  <si>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</si>
  <si>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</si>
  <si>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</si>
  <si>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</si>
  <si>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</si>
  <si>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</si>
  <si>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</si>
  <si>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</si>
  <si>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</si>
  <si>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OSNOVNOŠKOLSKO OBRAZOVANJE</t>
  </si>
  <si>
    <t>PRAVNO ZASTUPANJE, NAKNADA ŠTETE I OSTALO</t>
  </si>
  <si>
    <t>Vlastiti prihodi</t>
  </si>
  <si>
    <t>RASHODI DJELATNOSTI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</si>
  <si>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</si>
  <si>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</si>
  <si>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</si>
  <si>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</si>
  <si>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</si>
  <si>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</si>
  <si>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</si>
  <si>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</si>
  <si>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</si>
  <si>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</si>
  <si>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A400103</t>
  </si>
  <si>
    <t>3.2.1.</t>
  </si>
  <si>
    <t>Vlastiti prihodi-prenesena sredstva</t>
  </si>
  <si>
    <t>4.8.1.</t>
  </si>
  <si>
    <t>4.4.1.</t>
  </si>
  <si>
    <t>6.2.1.</t>
  </si>
  <si>
    <t>T400101</t>
  </si>
  <si>
    <t>ŠKOLSKI MEDNI DAN</t>
  </si>
  <si>
    <t>1.1.1.</t>
  </si>
  <si>
    <t>T400165</t>
  </si>
  <si>
    <t>PREVENCIJA MENTALNOG ZDRAVLJA OŠ I SŠ</t>
  </si>
  <si>
    <t>Pomoći proračunskim korisnicima-prenesena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</si>
  <si>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</si>
  <si>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</si>
  <si>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</si>
  <si>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</si>
  <si>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</si>
  <si>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</si>
  <si>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</si>
  <si>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</si>
  <si>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</si>
  <si>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</si>
  <si>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</si>
  <si>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</si>
  <si>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</si>
  <si>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</si>
  <si>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</si>
  <si>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Prihodi za posebne namjene PK-prenesena sredstva</t>
  </si>
  <si>
    <t>INDEKS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</si>
  <si>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</si>
  <si>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</si>
  <si>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</si>
  <si>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</si>
  <si>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IZVOR FINANCIRANJA</t>
  </si>
  <si>
    <t>NAZIV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</si>
  <si>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</si>
  <si>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</si>
  <si>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</si>
  <si>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</si>
  <si>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</si>
  <si>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 xml:space="preserve">Pomoći proračunskim korisnicima </t>
  </si>
  <si>
    <t xml:space="preserve">Donacije proračunskim korisnicima </t>
  </si>
  <si>
    <t>3.2.2. (39)</t>
  </si>
  <si>
    <t>4.8.2. (49)</t>
  </si>
  <si>
    <t>RAZVOJ ODGOJNO OBRAZOVNOG SUSTAVA UKUPNO:</t>
  </si>
  <si>
    <t>OPSKRBA ŠKOLSKIH UST. HIG.POTREPŠTINA ZA UČENICE</t>
  </si>
  <si>
    <t>ULJP 2021-2027 UČIMO ZAJEDNO VII.</t>
  </si>
  <si>
    <t>OSNOVNOŠKOLSKO OBRAZOVANJE UKUPNO:</t>
  </si>
  <si>
    <t>39.</t>
  </si>
  <si>
    <t>59.</t>
  </si>
  <si>
    <t>49.</t>
  </si>
  <si>
    <t>69.</t>
  </si>
  <si>
    <t>PRENESENI V/M DONACIJE</t>
  </si>
  <si>
    <t>A400125</t>
  </si>
  <si>
    <t xml:space="preserve">KNJIŽNIČNA GRAĐA U ŠKOLSKIM KNJIŽNICAMA </t>
  </si>
  <si>
    <t>UKUPNI RASHODI PO AKTIVNOSTIMA I TEKUĆIM PROJEKTIMA UKUPNO:</t>
  </si>
  <si>
    <t>I. REBALANS 2026.</t>
  </si>
  <si>
    <t>T400103</t>
  </si>
  <si>
    <t>ČUVARI BAŠTINE</t>
  </si>
  <si>
    <t>5.0.1Ž</t>
  </si>
  <si>
    <t>5.6.1.Ž</t>
  </si>
  <si>
    <t>5.0.1K</t>
  </si>
  <si>
    <t>5.0.1.KViš(59)</t>
  </si>
  <si>
    <t>6.2.2.</t>
  </si>
  <si>
    <t>Donacije proračunskim korisnicima SDŽ-prenesena sredstva</t>
  </si>
  <si>
    <t>1.2.1.</t>
  </si>
  <si>
    <t>A400122</t>
  </si>
  <si>
    <t>Predfinanciranje EU projekata</t>
  </si>
  <si>
    <t>1.1.1</t>
  </si>
  <si>
    <t>1.2.1</t>
  </si>
  <si>
    <t>3.2.1</t>
  </si>
  <si>
    <t>4.4.1</t>
  </si>
  <si>
    <t>4.8.1</t>
  </si>
  <si>
    <t>5.6.1Ž</t>
  </si>
  <si>
    <t>6.2.1</t>
  </si>
  <si>
    <t>PREDFINANCIRANJE EU PROJEKATA</t>
  </si>
  <si>
    <t>PRIHODI ZA POSEBNE NAMJENE-DECENTRALIZACIJA</t>
  </si>
  <si>
    <t>PRIHODI ZA POSEBNE NAMJENE-PK</t>
  </si>
  <si>
    <t>POMOĆI IZ  DRŽAVNOG PRORAČUNA -PK</t>
  </si>
  <si>
    <t>POMOĆI IZ  DRŽAVNOG PRORAČUNA -SDŽ</t>
  </si>
  <si>
    <t>EUROPSKI SOCIJALNI FOND PLUS-SDŽ</t>
  </si>
  <si>
    <t>DONACIJE PK</t>
  </si>
  <si>
    <t>PRENESENI V/M DONACIJE PK</t>
  </si>
  <si>
    <t>5.2.0K</t>
  </si>
  <si>
    <t>OSTALE POMOĆI</t>
  </si>
  <si>
    <t>Ostale pomoći</t>
  </si>
  <si>
    <t>5.0.1ŽViš</t>
  </si>
  <si>
    <t>PRENESENI V/M POMOĆI IZ  DRŽAVNOG PRORAČUNA -SDŽ</t>
  </si>
  <si>
    <t>5.6.1ŽVIš</t>
  </si>
  <si>
    <t>PRENESENI V/M EUROPSKI SOCIJALNI FOND PLUS-SDŽ</t>
  </si>
  <si>
    <t>PRENESENI V/M PRIHODI ZA POSEBNE NAMJENE-PK</t>
  </si>
  <si>
    <t>B. RASHODI PREMA IZVORIMA FINANCIRANJA</t>
  </si>
  <si>
    <t>A. PRIHODI PREMA IZVORIMA FINANCIRANJA</t>
  </si>
  <si>
    <t>REALIZIRANO                SIJEČANJ-LIPANJ 2026.</t>
  </si>
  <si>
    <t>6=4/2*100</t>
  </si>
  <si>
    <t>Usluge telefona, interneta, pošte i prijevoza</t>
  </si>
  <si>
    <t>Intelektualne i osobne usluge</t>
  </si>
  <si>
    <t>Sitni inventar i autogume</t>
  </si>
  <si>
    <t>Usluge tekućeg i investicijskog održavanja</t>
  </si>
  <si>
    <t>Uređaji, strojevi i oprema za ostale namjene</t>
  </si>
  <si>
    <t>OPĆI DIO</t>
  </si>
  <si>
    <t>IZVJEŠTAJ O PRIHODIMA I RASHODIMA PREMA EKONOMSKOJ KLASIFIKACIJI</t>
  </si>
  <si>
    <t>A. PRIHODI POSLOVANJA</t>
  </si>
  <si>
    <t xml:space="preserve">Skupina/ podskupina/ odjeljak </t>
  </si>
  <si>
    <t xml:space="preserve">Naziv </t>
  </si>
  <si>
    <t>REALIZIRANO                SIJEČANJ-LIPANJ 2025.</t>
  </si>
  <si>
    <t>UKUPNI PRIHODI POSLOVANJA</t>
  </si>
  <si>
    <t xml:space="preserve">Prihodi poslovanja </t>
  </si>
  <si>
    <t>Pomoći iz inozemstva i od subjekata unutar općeg proračuna</t>
  </si>
  <si>
    <t>636</t>
  </si>
  <si>
    <t xml:space="preserve">Pomoći proračunskim korisnicima iz proračuna koji im nije nadležan </t>
  </si>
  <si>
    <t>6361</t>
  </si>
  <si>
    <t>Tekuće pomoći proračunskim korisnicima iz proračuna koji im nije nadležan</t>
  </si>
  <si>
    <t>6362</t>
  </si>
  <si>
    <t>Kapitalne pomoći iz državnog proračuna proračunskim korisnicima proračuna</t>
  </si>
  <si>
    <t>639</t>
  </si>
  <si>
    <t>Tekući prijenosi proračunskog korisnika</t>
  </si>
  <si>
    <t>6391</t>
  </si>
  <si>
    <t>6393</t>
  </si>
  <si>
    <t>Tekući prijenosi proračunskog korisnika istog proračuna temeljem prijenosa eu sredstava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</si>
  <si>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</si>
  <si>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</si>
  <si>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</si>
  <si>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</si>
  <si>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</si>
  <si>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</si>
  <si>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</si>
  <si>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</si>
  <si>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</si>
  <si>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</si>
  <si>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prodanih proizvoda</t>
  </si>
  <si>
    <t>Donacije od pravnih i fizičkih osoba izvan općeg proračuna i povrat donacija po p.j.</t>
  </si>
  <si>
    <t>Tekuće donacije</t>
  </si>
  <si>
    <t>6632</t>
  </si>
  <si>
    <t>Kapitalne donacije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</si>
  <si>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</si>
  <si>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</si>
  <si>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</si>
  <si>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</si>
  <si>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</si>
  <si>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</si>
  <si>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</si>
  <si>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B. RASHODI POSLOVANJA</t>
  </si>
  <si>
    <t xml:space="preserve">Skupina/  podskupina/ odjeljak </t>
  </si>
  <si>
    <t>UKUPNI RASHODI POSLOVANJA</t>
  </si>
  <si>
    <t>Plaće</t>
  </si>
  <si>
    <t>Plaće za redovan rad</t>
  </si>
  <si>
    <t>3113</t>
  </si>
  <si>
    <t>Plaće za prekovremeni rad</t>
  </si>
  <si>
    <t>3114</t>
  </si>
  <si>
    <t>Plaće za posebne uvjete rada</t>
  </si>
  <si>
    <t>312</t>
  </si>
  <si>
    <t xml:space="preserve">Ostali rashodi za zaposlene </t>
  </si>
  <si>
    <t>3121</t>
  </si>
  <si>
    <t>Doprinosi na plaće</t>
  </si>
  <si>
    <t>Doprinosi za obvezno zdravstveno osiguranje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</si>
  <si>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</si>
  <si>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</si>
  <si>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</si>
  <si>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</si>
  <si>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</si>
  <si>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</si>
  <si>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</si>
  <si>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</si>
  <si>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</si>
  <si>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</si>
  <si>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</si>
  <si>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</si>
  <si>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</si>
  <si>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</si>
  <si>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</si>
  <si>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</si>
  <si>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</si>
  <si>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</si>
  <si>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</si>
  <si>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</si>
  <si>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</si>
  <si>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</si>
  <si>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Rashodi za usluge</t>
  </si>
  <si>
    <t>3231</t>
  </si>
  <si>
    <t>Usluge telefona, pošte i prijevoza</t>
  </si>
  <si>
    <t>3232</t>
  </si>
  <si>
    <t>3234</t>
  </si>
  <si>
    <t>Komunalne usluge</t>
  </si>
  <si>
    <t>Zdravstvene i veterinarske usluge</t>
  </si>
  <si>
    <t>3238</t>
  </si>
  <si>
    <t>Računalne usluge</t>
  </si>
  <si>
    <t>3239</t>
  </si>
  <si>
    <t>Ostale usluge</t>
  </si>
  <si>
    <t>Ostali nespomenuti rashodi poslovanja</t>
  </si>
  <si>
    <t>3293</t>
  </si>
  <si>
    <t>Reprezentacija</t>
  </si>
  <si>
    <t>Članarine</t>
  </si>
  <si>
    <t>Pristojbe i naknade</t>
  </si>
  <si>
    <t>3299</t>
  </si>
  <si>
    <t>Ostali financijski rashodi</t>
  </si>
  <si>
    <t>3431</t>
  </si>
  <si>
    <t>Bankarske usluge i usluge platnog prometa</t>
  </si>
  <si>
    <t>Zatezne kamate</t>
  </si>
  <si>
    <t>38</t>
  </si>
  <si>
    <t>Tekuće donacije u naravi</t>
  </si>
  <si>
    <t>Rashodi za nabavu proizvedene dug. imovine</t>
  </si>
  <si>
    <t>Postrojenja i oprema</t>
  </si>
  <si>
    <t>424</t>
  </si>
  <si>
    <t>Knjige, umjetnička djela i ostale izložbene vrijedno.</t>
  </si>
  <si>
    <t>4241</t>
  </si>
  <si>
    <t>Knjige</t>
  </si>
  <si>
    <t>POLUGODIŠNJI IZVJEŠTAJ O IZVRŠENJU FINANCIJSKOG PLANA ZA 2026.</t>
  </si>
  <si>
    <t>INDEKS  5=3/2*100</t>
  </si>
  <si>
    <t>INDEKS 6=4/2*100</t>
  </si>
  <si>
    <t>Ostali rashodi za zaposlene</t>
  </si>
  <si>
    <t>Usluge promidžbe i informiranja</t>
  </si>
  <si>
    <t>Članarine i norme</t>
  </si>
  <si>
    <t>Osatali rashodi za zaposlene</t>
  </si>
  <si>
    <t>Doprinos za obavezno zdravstveno osiguranje</t>
  </si>
  <si>
    <t>Ostali nesposmenuti rashodi poslovanja</t>
  </si>
  <si>
    <t>3.2.2 (39)</t>
  </si>
  <si>
    <t>5.0.1KViš (59)</t>
  </si>
  <si>
    <t>6.2.2 (69)</t>
  </si>
  <si>
    <t>3132</t>
  </si>
  <si>
    <t>4227</t>
  </si>
  <si>
    <t>Uređaji, srtojevi i oprema za ostale namjene</t>
  </si>
  <si>
    <t xml:space="preserve">PRIJENOS VIŠKA/ MANJKA IZ PRETHODNE GODINE </t>
  </si>
  <si>
    <t>VIŠAK/MANJAK IZ PRETHODNE GODINE KOJI ĆE SE RASPOREDITI/POKRITI</t>
  </si>
  <si>
    <t>3.2.2(39)</t>
  </si>
  <si>
    <t>5.0.1ŽViš(59)</t>
  </si>
  <si>
    <t>4.8.2(49)</t>
  </si>
  <si>
    <t>5.0.1KViš(59)</t>
  </si>
  <si>
    <t>5.6.1ŽViš(59)</t>
  </si>
  <si>
    <t>6.2.2(69)</t>
  </si>
  <si>
    <t>INDEKS 4=3/2*100</t>
  </si>
  <si>
    <t>C. IZVRŠENJE KORIŠTENJA PRENESENOG REZULTATA-VIŠKA PRIHODA</t>
  </si>
  <si>
    <t>9</t>
  </si>
  <si>
    <t>92</t>
  </si>
  <si>
    <t>Rezultat poslovanja</t>
  </si>
  <si>
    <t>922</t>
  </si>
  <si>
    <t>Rezultat višak/manjak</t>
  </si>
  <si>
    <t>9221</t>
  </si>
  <si>
    <t>Višak prihoda i primitaka</t>
  </si>
  <si>
    <t>Vlastiti izvori</t>
  </si>
  <si>
    <t>C. IZVRŠENJE-POKRIVANJE MANJKA</t>
  </si>
  <si>
    <t>9222</t>
  </si>
  <si>
    <t>Manjak prihoda i primitaka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</si>
</sst>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A]"/>
    <numFmt numFmtId="165" formatCode="#,##0.00\ [$€-1]"/>
    <numFmt numFmtId="166" formatCode="#,##0.00\ _k_n"/>
    <numFmt numFmtId="167" formatCode="#,##0.00\ &quot;kn&quot;"/>
  </numFmts>
  <fonts count="5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b/>
      <sz val="10"/>
      <color theme="1"/>
      <name val="Calibri "/>
      <charset val="238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9"/>
      <color indexed="8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FFFFFF"/>
      </patternFill>
    </fill>
  </fills>
  <borders count="15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9" fillId="0" borderId="0"/>
    <xf numFmtId="0" fontId="2" fillId="0" borderId="0"/>
  </cellStyleXfs>
  <cellXfs count="32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0" borderId="1" xfId="0" applyNumberFormat="1" applyFont="1" applyFill="1" applyBorder="1" applyAlignment="1">
      <alignment horizontal="left" vertical="center" wrapText="1"/>
    </xf>
    <xf numFmtId="165" fontId="11" fillId="10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23" fillId="2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164" fontId="26" fillId="2" borderId="2" xfId="0" applyNumberFormat="1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0" fontId="27" fillId="2" borderId="2" xfId="0" quotePrefix="1" applyFont="1" applyFill="1" applyBorder="1" applyAlignment="1">
      <alignment horizontal="left" vertical="center"/>
    </xf>
    <xf numFmtId="164" fontId="27" fillId="2" borderId="2" xfId="0" quotePrefix="1" applyNumberFormat="1" applyFont="1" applyFill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/>
    <xf numFmtId="164" fontId="25" fillId="6" borderId="2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164" fontId="13" fillId="12" borderId="2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left" vertical="center" wrapText="1"/>
    </xf>
    <xf numFmtId="164" fontId="17" fillId="12" borderId="2" xfId="0" applyNumberFormat="1" applyFont="1" applyFill="1" applyBorder="1" applyAlignment="1">
      <alignment horizontal="center" vertical="center" wrapText="1"/>
    </xf>
    <xf numFmtId="2" fontId="28" fillId="11" borderId="2" xfId="0" applyNumberFormat="1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1" fillId="0" borderId="2" xfId="1" applyFont="1" applyBorder="1" applyAlignment="1">
      <alignment horizontal="left" vertical="center" wrapText="1"/>
    </xf>
    <xf numFmtId="0" fontId="14" fillId="11" borderId="2" xfId="1" applyFont="1" applyFill="1" applyBorder="1" applyAlignment="1">
      <alignment horizontal="left" vertical="center" wrapText="1"/>
    </xf>
    <xf numFmtId="164" fontId="14" fillId="11" borderId="2" xfId="1" applyNumberFormat="1" applyFont="1" applyFill="1" applyBorder="1" applyAlignment="1">
      <alignment horizontal="center" vertical="center" wrapText="1"/>
    </xf>
    <xf numFmtId="0" fontId="21" fillId="11" borderId="2" xfId="1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quotePrefix="1" applyFont="1" applyFill="1" applyBorder="1" applyAlignment="1">
      <alignment horizontal="center" vertical="center"/>
    </xf>
    <xf numFmtId="0" fontId="26" fillId="2" borderId="2" xfId="0" quotePrefix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164" fontId="28" fillId="12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/>
    </xf>
    <xf numFmtId="164" fontId="22" fillId="11" borderId="2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0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2" fillId="11" borderId="2" xfId="0" applyNumberFormat="1" applyFont="1" applyFill="1" applyBorder="1" applyAlignment="1">
      <alignment horizontal="center" vertical="center"/>
    </xf>
    <xf numFmtId="2" fontId="16" fillId="11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4" fontId="26" fillId="3" borderId="2" xfId="0" applyNumberFormat="1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/>
    </xf>
    <xf numFmtId="0" fontId="27" fillId="3" borderId="2" xfId="0" quotePrefix="1" applyFont="1" applyFill="1" applyBorder="1" applyAlignment="1">
      <alignment horizontal="center" vertical="center"/>
    </xf>
    <xf numFmtId="0" fontId="27" fillId="3" borderId="2" xfId="0" quotePrefix="1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26" fillId="11" borderId="2" xfId="0" quotePrefix="1" applyFont="1" applyFill="1" applyBorder="1" applyAlignment="1">
      <alignment horizontal="left" vertical="center"/>
    </xf>
    <xf numFmtId="0" fontId="27" fillId="11" borderId="2" xfId="0" applyFont="1" applyFill="1" applyBorder="1" applyAlignment="1">
      <alignment horizontal="left" vertical="center" wrapText="1"/>
    </xf>
    <xf numFmtId="164" fontId="26" fillId="11" borderId="2" xfId="0" applyNumberFormat="1" applyFont="1" applyFill="1" applyBorder="1" applyAlignment="1">
      <alignment horizontal="center" vertical="center" wrapText="1"/>
    </xf>
    <xf numFmtId="0" fontId="27" fillId="11" borderId="2" xfId="0" quotePrefix="1" applyFont="1" applyFill="1" applyBorder="1" applyAlignment="1">
      <alignment horizontal="left" vertical="center"/>
    </xf>
    <xf numFmtId="0" fontId="27" fillId="11" borderId="2" xfId="0" quotePrefix="1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164" fontId="35" fillId="6" borderId="2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64" fontId="35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3" fontId="11" fillId="15" borderId="1" xfId="0" applyNumberFormat="1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left" vertical="center"/>
    </xf>
    <xf numFmtId="165" fontId="11" fillId="16" borderId="1" xfId="0" applyNumberFormat="1" applyFont="1" applyFill="1" applyBorder="1" applyAlignment="1">
      <alignment horizontal="center" vertical="center"/>
    </xf>
    <xf numFmtId="164" fontId="13" fillId="15" borderId="1" xfId="0" applyNumberFormat="1" applyFont="1" applyFill="1" applyBorder="1" applyAlignment="1">
      <alignment horizontal="center" vertical="center" wrapText="1"/>
    </xf>
    <xf numFmtId="166" fontId="13" fillId="15" borderId="1" xfId="0" applyNumberFormat="1" applyFont="1" applyFill="1" applyBorder="1" applyAlignment="1">
      <alignment horizontal="center" vertical="center" wrapText="1"/>
    </xf>
    <xf numFmtId="166" fontId="13" fillId="8" borderId="1" xfId="0" applyNumberFormat="1" applyFont="1" applyFill="1" applyBorder="1" applyAlignment="1">
      <alignment horizontal="center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166" fontId="34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164" fontId="34" fillId="7" borderId="1" xfId="0" applyNumberFormat="1" applyFont="1" applyFill="1" applyBorder="1" applyAlignment="1">
      <alignment horizontal="center" vertical="center" wrapText="1"/>
    </xf>
    <xf numFmtId="166" fontId="34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left" vertical="center" wrapText="1"/>
    </xf>
    <xf numFmtId="165" fontId="11" fillId="17" borderId="1" xfId="0" applyNumberFormat="1" applyFont="1" applyFill="1" applyBorder="1" applyAlignment="1">
      <alignment horizontal="center" vertical="center"/>
    </xf>
    <xf numFmtId="166" fontId="13" fillId="7" borderId="1" xfId="0" applyNumberFormat="1" applyFont="1" applyFill="1" applyBorder="1" applyAlignment="1">
      <alignment horizontal="center" vertical="center" wrapText="1"/>
    </xf>
    <xf numFmtId="166" fontId="13" fillId="18" borderId="1" xfId="0" applyNumberFormat="1" applyFont="1" applyFill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left" vertical="center"/>
    </xf>
    <xf numFmtId="3" fontId="34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/>
    </xf>
    <xf numFmtId="3" fontId="26" fillId="0" borderId="0" xfId="0" applyNumberFormat="1" applyFont="1" applyBorder="1" applyAlignment="1">
      <alignment horizontal="left" vertical="center"/>
    </xf>
    <xf numFmtId="49" fontId="28" fillId="0" borderId="2" xfId="0" applyNumberFormat="1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left" vertical="center"/>
    </xf>
    <xf numFmtId="3" fontId="26" fillId="0" borderId="2" xfId="0" applyNumberFormat="1" applyFont="1" applyBorder="1" applyAlignment="1">
      <alignment horizontal="left" vertical="center"/>
    </xf>
    <xf numFmtId="164" fontId="8" fillId="0" borderId="0" xfId="0" applyNumberFormat="1" applyFont="1"/>
    <xf numFmtId="4" fontId="0" fillId="0" borderId="0" xfId="0" applyNumberFormat="1"/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3" fontId="45" fillId="4" borderId="2" xfId="0" applyNumberFormat="1" applyFont="1" applyFill="1" applyBorder="1" applyAlignment="1">
      <alignment horizontal="center" vertical="center"/>
    </xf>
    <xf numFmtId="164" fontId="25" fillId="19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3" fontId="47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3" fontId="47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vertical="center"/>
    </xf>
    <xf numFmtId="49" fontId="45" fillId="0" borderId="2" xfId="0" applyNumberFormat="1" applyFont="1" applyBorder="1" applyAlignment="1">
      <alignment horizontal="left" vertical="center"/>
    </xf>
    <xf numFmtId="49" fontId="45" fillId="0" borderId="2" xfId="0" applyNumberFormat="1" applyFont="1" applyBorder="1" applyAlignment="1">
      <alignment horizontal="left" vertical="center" wrapText="1"/>
    </xf>
    <xf numFmtId="165" fontId="45" fillId="0" borderId="2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49" fontId="45" fillId="0" borderId="2" xfId="0" applyNumberFormat="1" applyFont="1" applyBorder="1" applyAlignment="1">
      <alignment horizontal="center" vertical="center"/>
    </xf>
    <xf numFmtId="165" fontId="45" fillId="4" borderId="2" xfId="0" applyNumberFormat="1" applyFont="1" applyFill="1" applyBorder="1" applyAlignment="1">
      <alignment horizontal="center" vertical="center"/>
    </xf>
    <xf numFmtId="49" fontId="48" fillId="0" borderId="2" xfId="0" applyNumberFormat="1" applyFont="1" applyBorder="1" applyAlignment="1">
      <alignment horizontal="right" vertical="center"/>
    </xf>
    <xf numFmtId="49" fontId="48" fillId="0" borderId="2" xfId="0" applyNumberFormat="1" applyFont="1" applyBorder="1" applyAlignment="1">
      <alignment horizontal="left" vertical="center" wrapText="1"/>
    </xf>
    <xf numFmtId="165" fontId="48" fillId="0" borderId="2" xfId="0" applyNumberFormat="1" applyFont="1" applyBorder="1" applyAlignment="1">
      <alignment horizontal="center" vertical="center"/>
    </xf>
    <xf numFmtId="165" fontId="48" fillId="4" borderId="2" xfId="0" applyNumberFormat="1" applyFont="1" applyFill="1" applyBorder="1" applyAlignment="1">
      <alignment horizontal="center" vertical="center"/>
    </xf>
    <xf numFmtId="49" fontId="49" fillId="0" borderId="2" xfId="0" applyNumberFormat="1" applyFont="1" applyBorder="1" applyAlignment="1">
      <alignment horizontal="center" vertical="center"/>
    </xf>
    <xf numFmtId="49" fontId="49" fillId="0" borderId="2" xfId="0" applyNumberFormat="1" applyFont="1" applyBorder="1" applyAlignment="1">
      <alignment horizontal="left" vertical="center" wrapText="1"/>
    </xf>
    <xf numFmtId="165" fontId="49" fillId="0" borderId="2" xfId="0" applyNumberFormat="1" applyFont="1" applyBorder="1" applyAlignment="1">
      <alignment horizontal="center" vertical="center"/>
    </xf>
    <xf numFmtId="165" fontId="49" fillId="4" borderId="2" xfId="0" applyNumberFormat="1" applyFont="1" applyFill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right" vertical="center"/>
    </xf>
    <xf numFmtId="0" fontId="48" fillId="0" borderId="2" xfId="0" applyFont="1" applyBorder="1" applyAlignment="1">
      <alignment horizontal="left" vertical="center" wrapText="1"/>
    </xf>
    <xf numFmtId="165" fontId="45" fillId="0" borderId="2" xfId="0" applyNumberFormat="1" applyFont="1" applyBorder="1" applyAlignment="1">
      <alignment horizontal="center" vertical="center" wrapText="1"/>
    </xf>
    <xf numFmtId="165" fontId="45" fillId="4" borderId="2" xfId="0" applyNumberFormat="1" applyFont="1" applyFill="1" applyBorder="1" applyAlignment="1">
      <alignment horizontal="center" vertical="center" wrapText="1"/>
    </xf>
    <xf numFmtId="165" fontId="48" fillId="0" borderId="2" xfId="0" applyNumberFormat="1" applyFont="1" applyBorder="1" applyAlignment="1">
      <alignment horizontal="center" vertical="center" wrapText="1"/>
    </xf>
    <xf numFmtId="165" fontId="48" fillId="4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45" fillId="0" borderId="2" xfId="0" applyNumberFormat="1" applyFont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48" fillId="0" borderId="2" xfId="0" applyFont="1" applyBorder="1" applyAlignment="1">
      <alignment vertical="center" wrapText="1"/>
    </xf>
    <xf numFmtId="49" fontId="48" fillId="0" borderId="2" xfId="0" applyNumberFormat="1" applyFont="1" applyBorder="1" applyAlignment="1">
      <alignment horizontal="left" vertical="center"/>
    </xf>
    <xf numFmtId="49" fontId="49" fillId="0" borderId="2" xfId="0" applyNumberFormat="1" applyFont="1" applyBorder="1" applyAlignment="1">
      <alignment horizontal="left" vertical="center"/>
    </xf>
    <xf numFmtId="0" fontId="0" fillId="0" borderId="14" xfId="0" applyBorder="1"/>
    <xf numFmtId="4" fontId="17" fillId="0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11" fillId="3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 vertical="center"/>
    </xf>
    <xf numFmtId="165" fontId="0" fillId="0" borderId="0" xfId="0" applyNumberFormat="1" applyFill="1"/>
    <xf numFmtId="0" fontId="39" fillId="3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/>
    <xf numFmtId="0" fontId="38" fillId="3" borderId="5" xfId="0" applyFont="1" applyFill="1" applyBorder="1" applyAlignment="1"/>
    <xf numFmtId="0" fontId="31" fillId="0" borderId="2" xfId="0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2" fontId="34" fillId="11" borderId="2" xfId="0" applyNumberFormat="1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/>
    <xf numFmtId="0" fontId="7" fillId="11" borderId="5" xfId="0" applyFont="1" applyFill="1" applyBorder="1" applyAlignment="1"/>
    <xf numFmtId="0" fontId="31" fillId="0" borderId="2" xfId="0" applyFont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/>
    <xf numFmtId="0" fontId="20" fillId="11" borderId="5" xfId="0" applyFont="1" applyFill="1" applyBorder="1" applyAlignment="1"/>
    <xf numFmtId="0" fontId="3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 wrapText="1"/>
    </xf>
    <xf numFmtId="0" fontId="26" fillId="2" borderId="1" xfId="0" quotePrefix="1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6" fontId="0" fillId="13" borderId="1" xfId="0" applyNumberFormat="1" applyFill="1" applyBorder="1" applyAlignment="1">
      <alignment horizontal="center" vertical="center" wrapText="1"/>
    </xf>
    <xf numFmtId="167" fontId="12" fillId="13" borderId="1" xfId="0" applyNumberFormat="1" applyFont="1" applyFill="1" applyBorder="1" applyAlignment="1">
      <alignment horizontal="center" vertical="center" wrapText="1"/>
    </xf>
    <xf numFmtId="167" fontId="0" fillId="13" borderId="1" xfId="0" applyNumberForma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66" fontId="0" fillId="13" borderId="1" xfId="0" applyNumberForma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/>
    </xf>
    <xf numFmtId="164" fontId="22" fillId="14" borderId="1" xfId="0" applyNumberFormat="1" applyFont="1" applyFill="1" applyBorder="1" applyAlignment="1">
      <alignment horizontal="center" vertical="center" wrapText="1"/>
    </xf>
    <xf numFmtId="166" fontId="34" fillId="14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1" fillId="17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center" vertical="center"/>
    </xf>
    <xf numFmtId="166" fontId="22" fillId="3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quotePrefix="1" applyNumberFormat="1" applyFont="1" applyFill="1" applyBorder="1" applyAlignment="1">
      <alignment horizontal="center" vertical="center"/>
    </xf>
    <xf numFmtId="165" fontId="0" fillId="0" borderId="0" xfId="0" applyNumberFormat="1"/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left" wrapText="1"/>
    </xf>
    <xf numFmtId="0" fontId="0" fillId="0" borderId="2" xfId="0" applyBorder="1" applyAlignment="1"/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0" fillId="0" borderId="7" xfId="0" applyBorder="1" applyAlignment="1"/>
    <xf numFmtId="0" fontId="39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24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37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39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left" vertical="center"/>
    </xf>
    <xf numFmtId="3" fontId="17" fillId="5" borderId="3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7" fillId="5" borderId="5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3" fontId="45" fillId="4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7" fillId="19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8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4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/>
    <xf numFmtId="3" fontId="44" fillId="5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/>
    </xf>
    <xf numFmtId="0" fontId="28" fillId="11" borderId="5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 wrapText="1"/>
    </xf>
    <xf numFmtId="0" fontId="31" fillId="11" borderId="5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opLeftCell="A13" workbookViewId="0">
      <selection activeCell="H27" sqref="H27"/>
    </sheetView>
  </sheetViews>
  <sheetFormatPr defaultRowHeight="14.4"/>
  <cols>
    <col min="5" max="5" width="17.33203125" customWidth="1"/>
    <col min="6" max="6" width="20.33203125" customWidth="1"/>
    <col min="7" max="7" width="19.33203125" customWidth="1"/>
    <col min="8" max="8" width="20.109375" customWidth="1"/>
    <col min="9" max="9" width="14.44140625" customWidth="1"/>
    <col min="10" max="10" width="13.77734375" customWidth="1"/>
    <col min="11" max="11" width="9.44140625" bestFit="1" customWidth="1"/>
    <col min="13" max="13" width="9.44140625" bestFit="1" customWidth="1"/>
  </cols>
  <sheetData>
    <row r="1" spans="1:10" ht="15" thickBot="1">
      <c r="A1" s="263" t="s">
        <v>138</v>
      </c>
      <c r="B1" s="264"/>
      <c r="C1" s="264"/>
      <c r="D1" s="264"/>
      <c r="E1" s="264"/>
      <c r="F1" s="264"/>
      <c r="G1" s="264"/>
      <c r="H1" s="264"/>
      <c r="I1" s="264"/>
      <c r="J1" s="265"/>
    </row>
    <row r="2" spans="1:10" ht="15" thickBot="1">
      <c r="A2" s="266" t="s">
        <v>331</v>
      </c>
      <c r="B2" s="264"/>
      <c r="C2" s="264"/>
      <c r="D2" s="264"/>
      <c r="E2" s="264"/>
      <c r="F2" s="264"/>
      <c r="G2" s="264"/>
      <c r="H2" s="264"/>
      <c r="I2" s="264"/>
      <c r="J2" s="265"/>
    </row>
    <row r="3" spans="1:10" ht="18" thickBot="1">
      <c r="A3" s="204"/>
      <c r="B3" s="205"/>
      <c r="C3" s="205"/>
      <c r="D3" s="205"/>
      <c r="E3" s="205"/>
      <c r="F3" s="205"/>
      <c r="G3" s="205"/>
      <c r="H3" s="205"/>
      <c r="I3" s="205"/>
      <c r="J3" s="206"/>
    </row>
    <row r="4" spans="1:10" ht="15" thickBot="1">
      <c r="A4" s="266" t="s">
        <v>16</v>
      </c>
      <c r="B4" s="264"/>
      <c r="C4" s="264"/>
      <c r="D4" s="264"/>
      <c r="E4" s="264"/>
      <c r="F4" s="264"/>
      <c r="G4" s="264"/>
      <c r="H4" s="264"/>
      <c r="I4" s="264"/>
      <c r="J4" s="265"/>
    </row>
    <row r="5" spans="1:10" ht="18" customHeight="1" thickBot="1">
      <c r="A5" s="204"/>
      <c r="B5" s="205"/>
      <c r="C5" s="205"/>
      <c r="D5" s="205"/>
      <c r="E5" s="205"/>
      <c r="F5" s="205"/>
      <c r="G5" s="205"/>
      <c r="H5" s="205"/>
      <c r="I5" s="205"/>
      <c r="J5" s="206"/>
    </row>
    <row r="6" spans="1:10" ht="15" thickBot="1">
      <c r="A6" s="266" t="s">
        <v>20</v>
      </c>
      <c r="B6" s="264"/>
      <c r="C6" s="264"/>
      <c r="D6" s="264"/>
      <c r="E6" s="264"/>
      <c r="F6" s="264"/>
      <c r="G6" s="264"/>
      <c r="H6" s="264"/>
      <c r="I6" s="264"/>
      <c r="J6" s="265"/>
    </row>
    <row r="7" spans="1:10" ht="15" thickBot="1">
      <c r="A7" s="253">
        <v>1</v>
      </c>
      <c r="B7" s="254"/>
      <c r="C7" s="254"/>
      <c r="D7" s="254"/>
      <c r="E7" s="254"/>
      <c r="F7" s="46">
        <v>2</v>
      </c>
      <c r="G7" s="46">
        <v>3</v>
      </c>
      <c r="H7" s="111">
        <v>4</v>
      </c>
      <c r="I7" s="46">
        <v>5</v>
      </c>
      <c r="J7" s="46">
        <v>6</v>
      </c>
    </row>
    <row r="8" spans="1:10" ht="43.8" thickBot="1">
      <c r="A8" s="261"/>
      <c r="B8" s="262"/>
      <c r="C8" s="262"/>
      <c r="D8" s="262"/>
      <c r="E8" s="262"/>
      <c r="F8" s="45" t="s">
        <v>229</v>
      </c>
      <c r="G8" s="45" t="s">
        <v>180</v>
      </c>
      <c r="H8" s="45" t="s">
        <v>217</v>
      </c>
      <c r="I8" s="110" t="s">
        <v>332</v>
      </c>
      <c r="J8" s="110" t="s">
        <v>333</v>
      </c>
    </row>
    <row r="9" spans="1:10" ht="15" thickBot="1">
      <c r="A9" s="269" t="s">
        <v>0</v>
      </c>
      <c r="B9" s="244"/>
      <c r="C9" s="244"/>
      <c r="D9" s="244"/>
      <c r="E9" s="270"/>
      <c r="F9" s="27">
        <f>SUM(F10+0)</f>
        <v>435671.97000000003</v>
      </c>
      <c r="G9" s="27">
        <f>SUM(G10+0)</f>
        <v>1093611.22</v>
      </c>
      <c r="H9" s="27">
        <f t="shared" ref="H9" si="0">SUM(H10+0)</f>
        <v>501449.87000000005</v>
      </c>
      <c r="I9" s="113">
        <f>H9/F9*100</f>
        <v>115.09803350442766</v>
      </c>
      <c r="J9" s="113">
        <f>H9/G9*100</f>
        <v>45.852663252668535</v>
      </c>
    </row>
    <row r="10" spans="1:10" ht="15" thickBot="1">
      <c r="A10" s="247" t="s">
        <v>145</v>
      </c>
      <c r="B10" s="248"/>
      <c r="C10" s="248"/>
      <c r="D10" s="248"/>
      <c r="E10" s="271"/>
      <c r="F10" s="28">
        <f>' P I R PREMA EKONOMSKOJ KL.'!D11+0</f>
        <v>435671.97000000003</v>
      </c>
      <c r="G10" s="28">
        <f>SUM(' P I R PREMA EKONOMSKOJ KL.'!E10+0)</f>
        <v>1093611.22</v>
      </c>
      <c r="H10" s="28">
        <f>SUM(' P I R PREMA EKONOMSKOJ KL.'!F10+0)</f>
        <v>501449.87000000005</v>
      </c>
      <c r="I10" s="114">
        <f>H10/F10*100</f>
        <v>115.09803350442766</v>
      </c>
      <c r="J10" s="114">
        <f>H10/G10*100</f>
        <v>45.852663252668535</v>
      </c>
    </row>
    <row r="11" spans="1:10" ht="15" thickBot="1">
      <c r="A11" s="267" t="s">
        <v>1</v>
      </c>
      <c r="B11" s="268"/>
      <c r="C11" s="268"/>
      <c r="D11" s="268"/>
      <c r="E11" s="268"/>
      <c r="F11" s="27">
        <f>SUM(F12:F13)</f>
        <v>501194.1</v>
      </c>
      <c r="G11" s="27">
        <f>SUM(G12:G13)</f>
        <v>1033424.87</v>
      </c>
      <c r="H11" s="27">
        <f>SUM(H12:H13)</f>
        <v>501635.71000000008</v>
      </c>
      <c r="I11" s="113">
        <f>H11/F11*100</f>
        <v>100.0881115719439</v>
      </c>
      <c r="J11" s="113">
        <f>H11/G11*100</f>
        <v>48.541091332551353</v>
      </c>
    </row>
    <row r="12" spans="1:10" ht="15" thickBot="1">
      <c r="A12" s="258" t="s">
        <v>146</v>
      </c>
      <c r="B12" s="248"/>
      <c r="C12" s="248"/>
      <c r="D12" s="248"/>
      <c r="E12" s="248"/>
      <c r="F12" s="28">
        <f>' P I R PREMA EKONOMSKOJ KL.'!D41+0</f>
        <v>497955.35</v>
      </c>
      <c r="G12" s="28">
        <f>' P I R PREMA EKONOMSKOJ KL.'!E41+0</f>
        <v>1018544.99</v>
      </c>
      <c r="H12" s="29">
        <f>' P I R PREMA EKONOMSKOJ KL.'!F41+0</f>
        <v>498960.69000000006</v>
      </c>
      <c r="I12" s="114">
        <f>H12/F12*100</f>
        <v>100.20189360351286</v>
      </c>
      <c r="J12" s="114">
        <f>H12/G12*100</f>
        <v>48.98759454896539</v>
      </c>
    </row>
    <row r="13" spans="1:10" ht="15" thickBot="1">
      <c r="A13" s="272" t="s">
        <v>147</v>
      </c>
      <c r="B13" s="271"/>
      <c r="C13" s="271"/>
      <c r="D13" s="271"/>
      <c r="E13" s="271"/>
      <c r="F13" s="28">
        <f>' P I R PREMA EKONOMSKOJ KL.'!D85+0</f>
        <v>3238.75</v>
      </c>
      <c r="G13" s="28">
        <f>' P I R PREMA EKONOMSKOJ KL.'!E85+0</f>
        <v>14879.88</v>
      </c>
      <c r="H13" s="29">
        <f>' P I R PREMA EKONOMSKOJ KL.'!F85+0</f>
        <v>2675.02</v>
      </c>
      <c r="I13" s="114">
        <f>H13/F13*100</f>
        <v>82.594210729448093</v>
      </c>
      <c r="J13" s="114">
        <f>H13/G13*100</f>
        <v>17.977429925510151</v>
      </c>
    </row>
    <row r="14" spans="1:10" ht="15" thickBot="1">
      <c r="A14" s="243" t="s">
        <v>2</v>
      </c>
      <c r="B14" s="244"/>
      <c r="C14" s="244"/>
      <c r="D14" s="244"/>
      <c r="E14" s="244"/>
      <c r="F14" s="27">
        <f>SUM(F9-F11)</f>
        <v>-65522.129999999946</v>
      </c>
      <c r="G14" s="27">
        <f>SUM(G9-G11)</f>
        <v>60186.349999999977</v>
      </c>
      <c r="H14" s="27">
        <f>H9-H11</f>
        <v>-185.84000000002561</v>
      </c>
      <c r="I14" s="27"/>
      <c r="J14" s="27"/>
    </row>
    <row r="15" spans="1:10" ht="18" thickBot="1">
      <c r="A15" s="259"/>
      <c r="B15" s="260"/>
      <c r="C15" s="260"/>
      <c r="D15" s="260"/>
      <c r="E15" s="260"/>
      <c r="F15" s="260"/>
      <c r="G15" s="260"/>
      <c r="H15" s="260"/>
      <c r="I15" s="260"/>
      <c r="J15" s="260"/>
    </row>
    <row r="16" spans="1:10" ht="15" thickBot="1">
      <c r="A16" s="257" t="s">
        <v>21</v>
      </c>
      <c r="B16" s="246"/>
      <c r="C16" s="246"/>
      <c r="D16" s="246"/>
      <c r="E16" s="246"/>
      <c r="F16" s="246"/>
      <c r="G16" s="246"/>
      <c r="H16" s="246"/>
      <c r="I16" s="246"/>
      <c r="J16" s="246"/>
    </row>
    <row r="17" spans="1:13" ht="15" thickBot="1">
      <c r="A17" s="253">
        <v>1</v>
      </c>
      <c r="B17" s="254"/>
      <c r="C17" s="254"/>
      <c r="D17" s="254"/>
      <c r="E17" s="254"/>
      <c r="F17" s="207">
        <v>2</v>
      </c>
      <c r="G17" s="207">
        <v>3</v>
      </c>
      <c r="H17" s="111">
        <v>4</v>
      </c>
      <c r="I17" s="207">
        <v>5</v>
      </c>
      <c r="J17" s="207">
        <v>6</v>
      </c>
    </row>
    <row r="18" spans="1:13" ht="43.8" thickBot="1">
      <c r="A18" s="261"/>
      <c r="B18" s="262"/>
      <c r="C18" s="262"/>
      <c r="D18" s="262"/>
      <c r="E18" s="262"/>
      <c r="F18" s="45" t="s">
        <v>229</v>
      </c>
      <c r="G18" s="45" t="s">
        <v>180</v>
      </c>
      <c r="H18" s="45" t="s">
        <v>217</v>
      </c>
      <c r="I18" s="112" t="s">
        <v>332</v>
      </c>
      <c r="J18" s="112" t="s">
        <v>333</v>
      </c>
    </row>
    <row r="19" spans="1:13" ht="15.75" customHeight="1" thickBot="1">
      <c r="A19" s="247" t="s">
        <v>148</v>
      </c>
      <c r="B19" s="247"/>
      <c r="C19" s="247"/>
      <c r="D19" s="247"/>
      <c r="E19" s="247"/>
      <c r="F19" s="28">
        <v>0</v>
      </c>
      <c r="G19" s="28">
        <v>0</v>
      </c>
      <c r="H19" s="28">
        <v>0</v>
      </c>
      <c r="I19" s="30" t="e">
        <f>H20/F20*100</f>
        <v>#DIV/0!</v>
      </c>
      <c r="J19" s="30" t="e">
        <f>H20/G20*100</f>
        <v>#DIV/0!</v>
      </c>
    </row>
    <row r="20" spans="1:13" ht="15" thickBot="1">
      <c r="A20" s="247" t="s">
        <v>149</v>
      </c>
      <c r="B20" s="248"/>
      <c r="C20" s="248"/>
      <c r="D20" s="248"/>
      <c r="E20" s="248"/>
      <c r="F20" s="28">
        <v>0</v>
      </c>
      <c r="G20" s="28">
        <v>0</v>
      </c>
      <c r="H20" s="28">
        <v>0</v>
      </c>
      <c r="I20" s="30" t="e">
        <f>H21/F21*100</f>
        <v>#DIV/0!</v>
      </c>
      <c r="J20" s="30" t="e">
        <f>H21/G21*100</f>
        <v>#DIV/0!</v>
      </c>
    </row>
    <row r="21" spans="1:13" ht="15" thickBot="1">
      <c r="A21" s="249" t="s">
        <v>3</v>
      </c>
      <c r="B21" s="250"/>
      <c r="C21" s="250"/>
      <c r="D21" s="250"/>
      <c r="E21" s="250"/>
      <c r="F21" s="30">
        <v>0</v>
      </c>
      <c r="G21" s="30">
        <v>0</v>
      </c>
      <c r="H21" s="30">
        <v>0</v>
      </c>
      <c r="I21" s="30" t="e">
        <f>H22/F22*100</f>
        <v>#DIV/0!</v>
      </c>
      <c r="J21" s="30" t="e">
        <f>H22/G22*100</f>
        <v>#DIV/0!</v>
      </c>
    </row>
    <row r="22" spans="1:13" ht="15" thickBot="1">
      <c r="A22" s="249" t="s">
        <v>4</v>
      </c>
      <c r="B22" s="250"/>
      <c r="C22" s="250"/>
      <c r="D22" s="250"/>
      <c r="E22" s="250"/>
      <c r="F22" s="30">
        <v>0</v>
      </c>
      <c r="G22" s="30">
        <v>0</v>
      </c>
      <c r="H22" s="30">
        <v>0</v>
      </c>
      <c r="I22" s="30" t="e">
        <f>I23/F23*100</f>
        <v>#DIV/0!</v>
      </c>
      <c r="J22" s="30" t="e">
        <f>I23/G23*100</f>
        <v>#DIV/0!</v>
      </c>
    </row>
    <row r="23" spans="1:13" ht="18" thickBot="1">
      <c r="A23" s="255"/>
      <c r="B23" s="256"/>
      <c r="C23" s="256"/>
      <c r="D23" s="256"/>
      <c r="E23" s="256"/>
      <c r="F23" s="256"/>
      <c r="G23" s="256"/>
      <c r="H23" s="256"/>
      <c r="I23" s="256"/>
      <c r="J23" s="256"/>
    </row>
    <row r="24" spans="1:13" ht="16.8" customHeight="1" thickBot="1">
      <c r="A24" s="257" t="s">
        <v>150</v>
      </c>
      <c r="B24" s="246"/>
      <c r="C24" s="246"/>
      <c r="D24" s="246"/>
      <c r="E24" s="246"/>
      <c r="F24" s="246"/>
      <c r="G24" s="246"/>
      <c r="H24" s="246"/>
      <c r="I24" s="246"/>
      <c r="J24" s="246"/>
    </row>
    <row r="25" spans="1:13" ht="15" thickBot="1">
      <c r="A25" s="253">
        <v>1</v>
      </c>
      <c r="B25" s="254"/>
      <c r="C25" s="254"/>
      <c r="D25" s="254"/>
      <c r="E25" s="254"/>
      <c r="F25" s="207">
        <v>2</v>
      </c>
      <c r="G25" s="207">
        <v>3</v>
      </c>
      <c r="H25" s="207">
        <v>4</v>
      </c>
      <c r="I25" s="111">
        <v>5</v>
      </c>
      <c r="J25" s="207">
        <v>6</v>
      </c>
      <c r="M25" s="115"/>
    </row>
    <row r="26" spans="1:13" ht="43.8" thickBot="1">
      <c r="A26" s="261"/>
      <c r="B26" s="262"/>
      <c r="C26" s="262"/>
      <c r="D26" s="262"/>
      <c r="E26" s="262"/>
      <c r="F26" s="45" t="s">
        <v>229</v>
      </c>
      <c r="G26" s="45" t="s">
        <v>180</v>
      </c>
      <c r="H26" s="45" t="s">
        <v>217</v>
      </c>
      <c r="I26" s="112" t="s">
        <v>332</v>
      </c>
      <c r="J26" s="112" t="s">
        <v>333</v>
      </c>
    </row>
    <row r="27" spans="1:13" ht="28.8" customHeight="1" thickBot="1">
      <c r="A27" s="251" t="s">
        <v>346</v>
      </c>
      <c r="B27" s="252"/>
      <c r="C27" s="252"/>
      <c r="D27" s="252"/>
      <c r="E27" s="252"/>
      <c r="F27" s="240"/>
      <c r="G27" s="241">
        <v>60186.35</v>
      </c>
      <c r="H27" s="241">
        <f>H28+0</f>
        <v>56125.539999999994</v>
      </c>
      <c r="I27" s="326">
        <f>G27*F27/100</f>
        <v>0</v>
      </c>
      <c r="J27" s="326">
        <f>H27/G27*100</f>
        <v>93.25293858158868</v>
      </c>
    </row>
    <row r="28" spans="1:13" ht="33" customHeight="1" thickBot="1">
      <c r="A28" s="245" t="s">
        <v>347</v>
      </c>
      <c r="B28" s="246"/>
      <c r="C28" s="246"/>
      <c r="D28" s="246"/>
      <c r="E28" s="246"/>
      <c r="F28" s="240"/>
      <c r="G28" s="241">
        <f>' P I R PREMA EKONOMSKOJ KL.'!E106-' P I R PREMA EKONOMSKOJ KL.'!E97</f>
        <v>60186.35</v>
      </c>
      <c r="H28" s="241">
        <f>G27-' P I R PREMA EKONOMSKOJ KL.'!E97+' P I R PREMA EKONOMSKOJ KL.'!F97</f>
        <v>56125.539999999994</v>
      </c>
      <c r="I28" s="326">
        <f>G28*F28/100</f>
        <v>0</v>
      </c>
      <c r="J28" s="326">
        <f>H28/G28*100</f>
        <v>93.25293858158868</v>
      </c>
    </row>
    <row r="29" spans="1:13" ht="29.4" customHeight="1">
      <c r="A29" s="23"/>
      <c r="B29" s="23"/>
      <c r="C29" s="23"/>
      <c r="D29" s="23"/>
      <c r="E29" s="23"/>
      <c r="F29" s="23"/>
      <c r="G29" s="23"/>
      <c r="H29" s="23"/>
    </row>
    <row r="30" spans="1:13" ht="15" customHeight="1"/>
    <row r="31" spans="1:13" ht="11.25" customHeight="1"/>
    <row r="32" spans="1:13" ht="29.25" customHeight="1"/>
    <row r="35" ht="27" customHeight="1"/>
    <row r="37" ht="21.6" customHeight="1"/>
  </sheetData>
  <mergeCells count="26">
    <mergeCell ref="A12:E12"/>
    <mergeCell ref="A16:J16"/>
    <mergeCell ref="A15:J15"/>
    <mergeCell ref="A26:E26"/>
    <mergeCell ref="A1:J1"/>
    <mergeCell ref="A2:J2"/>
    <mergeCell ref="A4:J4"/>
    <mergeCell ref="A6:J6"/>
    <mergeCell ref="A18:E18"/>
    <mergeCell ref="A11:E11"/>
    <mergeCell ref="A7:E7"/>
    <mergeCell ref="A17:E17"/>
    <mergeCell ref="A9:E9"/>
    <mergeCell ref="A10:E10"/>
    <mergeCell ref="A8:E8"/>
    <mergeCell ref="A13:E13"/>
    <mergeCell ref="A14:E14"/>
    <mergeCell ref="A28:E28"/>
    <mergeCell ref="A19:E19"/>
    <mergeCell ref="A20:E20"/>
    <mergeCell ref="A21:E21"/>
    <mergeCell ref="A27:E27"/>
    <mergeCell ref="A25:E25"/>
    <mergeCell ref="A22:E22"/>
    <mergeCell ref="A23:J23"/>
    <mergeCell ref="A24:J24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I19:J22 I13:J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J111"/>
  <sheetViews>
    <sheetView topLeftCell="A88" workbookViewId="0">
      <selection activeCell="J104" sqref="J104"/>
    </sheetView>
  </sheetViews>
  <sheetFormatPr defaultRowHeight="14.4"/>
  <cols>
    <col min="1" max="1" width="7.21875" bestFit="1" customWidth="1"/>
    <col min="2" max="2" width="13" customWidth="1"/>
    <col min="3" max="3" width="82.44140625" bestFit="1" customWidth="1"/>
    <col min="4" max="4" width="16.21875" bestFit="1" customWidth="1"/>
    <col min="5" max="5" width="14.44140625" bestFit="1" customWidth="1"/>
    <col min="6" max="6" width="14.33203125" customWidth="1"/>
    <col min="7" max="7" width="12.6640625" bestFit="1" customWidth="1"/>
    <col min="8" max="8" width="11" bestFit="1" customWidth="1"/>
    <col min="9" max="9" width="9.44140625" bestFit="1" customWidth="1"/>
    <col min="10" max="10" width="10.44140625" bestFit="1" customWidth="1"/>
  </cols>
  <sheetData>
    <row r="1" spans="1:8" ht="14.4" customHeight="1" thickBot="1">
      <c r="A1" s="289" t="s">
        <v>138</v>
      </c>
      <c r="B1" s="264"/>
      <c r="C1" s="264"/>
      <c r="D1" s="264"/>
      <c r="E1" s="264"/>
      <c r="F1" s="264"/>
      <c r="G1" s="264"/>
      <c r="H1" s="265"/>
    </row>
    <row r="2" spans="1:8" ht="17.399999999999999" customHeight="1" thickBot="1">
      <c r="A2" s="289" t="s">
        <v>331</v>
      </c>
      <c r="B2" s="264"/>
      <c r="C2" s="264"/>
      <c r="D2" s="264"/>
      <c r="E2" s="264"/>
      <c r="F2" s="264"/>
      <c r="G2" s="264"/>
      <c r="H2" s="265"/>
    </row>
    <row r="3" spans="1:8" ht="16.2" thickBot="1">
      <c r="A3" s="290"/>
      <c r="B3" s="264"/>
      <c r="C3" s="264"/>
      <c r="D3" s="264"/>
      <c r="E3" s="264"/>
      <c r="F3" s="264"/>
      <c r="G3" s="264"/>
      <c r="H3" s="265"/>
    </row>
    <row r="4" spans="1:8" ht="16.2" customHeight="1" thickBot="1">
      <c r="A4" s="273" t="s">
        <v>224</v>
      </c>
      <c r="B4" s="281"/>
      <c r="C4" s="281"/>
      <c r="D4" s="281"/>
      <c r="E4" s="281"/>
      <c r="F4" s="281"/>
      <c r="G4" s="281"/>
      <c r="H4" s="282"/>
    </row>
    <row r="5" spans="1:8" ht="18" customHeight="1" thickBot="1">
      <c r="A5" s="291" t="s">
        <v>225</v>
      </c>
      <c r="B5" s="281"/>
      <c r="C5" s="281"/>
      <c r="D5" s="281"/>
      <c r="E5" s="281"/>
      <c r="F5" s="281"/>
      <c r="G5" s="281"/>
      <c r="H5" s="282"/>
    </row>
    <row r="6" spans="1:8" ht="16.2" thickBot="1">
      <c r="A6" s="280"/>
      <c r="B6" s="281"/>
      <c r="C6" s="281"/>
      <c r="D6" s="281"/>
      <c r="E6" s="281"/>
      <c r="F6" s="281"/>
      <c r="G6" s="281"/>
      <c r="H6" s="282"/>
    </row>
    <row r="7" spans="1:8" ht="16.2" customHeight="1" thickBot="1">
      <c r="A7" s="273" t="s">
        <v>226</v>
      </c>
      <c r="B7" s="281"/>
      <c r="C7" s="281"/>
      <c r="D7" s="281"/>
      <c r="E7" s="281"/>
      <c r="F7" s="281"/>
      <c r="G7" s="281"/>
      <c r="H7" s="282"/>
    </row>
    <row r="8" spans="1:8" ht="43.8" customHeight="1" thickBot="1">
      <c r="A8" s="278" t="s">
        <v>5</v>
      </c>
      <c r="B8" s="278" t="s">
        <v>227</v>
      </c>
      <c r="C8" s="155" t="s">
        <v>228</v>
      </c>
      <c r="D8" s="156" t="s">
        <v>229</v>
      </c>
      <c r="E8" s="156" t="s">
        <v>180</v>
      </c>
      <c r="F8" s="156" t="s">
        <v>217</v>
      </c>
      <c r="G8" s="156" t="s">
        <v>332</v>
      </c>
      <c r="H8" s="157" t="s">
        <v>333</v>
      </c>
    </row>
    <row r="9" spans="1:8" ht="15" thickBot="1">
      <c r="A9" s="288"/>
      <c r="B9" s="288"/>
      <c r="C9" s="158">
        <v>1</v>
      </c>
      <c r="D9" s="159">
        <v>2</v>
      </c>
      <c r="E9" s="160">
        <v>3</v>
      </c>
      <c r="F9" s="160">
        <v>4</v>
      </c>
      <c r="G9" s="159">
        <v>5</v>
      </c>
      <c r="H9" s="161">
        <v>6</v>
      </c>
    </row>
    <row r="10" spans="1:8" ht="25.2" customHeight="1" thickBot="1">
      <c r="A10" s="279"/>
      <c r="B10" s="279"/>
      <c r="C10" s="162" t="s">
        <v>230</v>
      </c>
      <c r="D10" s="163">
        <f>D11+0</f>
        <v>435671.97000000003</v>
      </c>
      <c r="E10" s="163">
        <f>E11+0</f>
        <v>1093611.22</v>
      </c>
      <c r="F10" s="163">
        <f t="shared" ref="F10" si="0">F11+0</f>
        <v>501449.87000000005</v>
      </c>
      <c r="G10" s="199">
        <f>E10/D10*100</f>
        <v>251.01711730502191</v>
      </c>
      <c r="H10" s="164">
        <f>F10/D10*100</f>
        <v>115.09803350442766</v>
      </c>
    </row>
    <row r="11" spans="1:8" ht="19.95" customHeight="1" thickBot="1">
      <c r="A11" s="165">
        <v>6</v>
      </c>
      <c r="B11" s="292" t="s">
        <v>231</v>
      </c>
      <c r="C11" s="293"/>
      <c r="D11" s="166">
        <f>D12+D19+D22+D25+D31</f>
        <v>435671.97000000003</v>
      </c>
      <c r="E11" s="208">
        <f>E12+E19+E22+E25+E31</f>
        <v>1093611.22</v>
      </c>
      <c r="F11" s="166">
        <f>F12+F19+F22+F25+F31</f>
        <v>501449.87000000005</v>
      </c>
      <c r="G11" s="199">
        <f t="shared" ref="G11:G34" si="1">E11/D11*100</f>
        <v>251.01711730502191</v>
      </c>
      <c r="H11" s="164">
        <f t="shared" ref="H11:H33" si="2">F11/D11*100</f>
        <v>115.09803350442766</v>
      </c>
    </row>
    <row r="12" spans="1:8" ht="19.95" customHeight="1" thickBot="1">
      <c r="A12" s="167"/>
      <c r="B12" s="168">
        <v>63</v>
      </c>
      <c r="C12" s="169" t="s">
        <v>232</v>
      </c>
      <c r="D12" s="170">
        <f>D13+D16</f>
        <v>379747.97000000003</v>
      </c>
      <c r="E12" s="208">
        <v>928785.31</v>
      </c>
      <c r="F12" s="170">
        <f>F13+F16</f>
        <v>438573.23000000004</v>
      </c>
      <c r="G12" s="199">
        <f t="shared" si="1"/>
        <v>244.57940091160987</v>
      </c>
      <c r="H12" s="164">
        <f t="shared" si="2"/>
        <v>115.49060551923425</v>
      </c>
    </row>
    <row r="13" spans="1:8" ht="19.95" customHeight="1" thickBot="1">
      <c r="A13" s="171"/>
      <c r="B13" s="172" t="s">
        <v>233</v>
      </c>
      <c r="C13" s="169" t="s">
        <v>234</v>
      </c>
      <c r="D13" s="180">
        <f>SUM(D14:D15)</f>
        <v>367307.35000000003</v>
      </c>
      <c r="E13" s="181"/>
      <c r="F13" s="180">
        <f>SUM(F14:F15)</f>
        <v>429657.17000000004</v>
      </c>
      <c r="G13" s="199">
        <f t="shared" si="1"/>
        <v>0</v>
      </c>
      <c r="H13" s="164">
        <f t="shared" si="2"/>
        <v>116.97483592419265</v>
      </c>
    </row>
    <row r="14" spans="1:8" ht="19.95" customHeight="1" thickBot="1">
      <c r="A14" s="171"/>
      <c r="B14" s="174" t="s">
        <v>235</v>
      </c>
      <c r="C14" s="175" t="s">
        <v>236</v>
      </c>
      <c r="D14" s="176">
        <v>367174.2</v>
      </c>
      <c r="E14" s="177"/>
      <c r="F14" s="176">
        <v>429546.03</v>
      </c>
      <c r="G14" s="199">
        <f t="shared" si="1"/>
        <v>0</v>
      </c>
      <c r="H14" s="164">
        <f t="shared" si="2"/>
        <v>116.9869860137232</v>
      </c>
    </row>
    <row r="15" spans="1:8" ht="19.95" customHeight="1" thickBot="1">
      <c r="A15" s="171"/>
      <c r="B15" s="174" t="s">
        <v>237</v>
      </c>
      <c r="C15" s="175" t="s">
        <v>238</v>
      </c>
      <c r="D15" s="176">
        <v>133.15</v>
      </c>
      <c r="E15" s="177"/>
      <c r="F15" s="176">
        <v>111.14</v>
      </c>
      <c r="G15" s="199">
        <f t="shared" si="1"/>
        <v>0</v>
      </c>
      <c r="H15" s="164">
        <f t="shared" si="2"/>
        <v>83.469770935035669</v>
      </c>
    </row>
    <row r="16" spans="1:8" ht="19.95" customHeight="1" thickBot="1">
      <c r="A16" s="171"/>
      <c r="B16" s="178" t="s">
        <v>239</v>
      </c>
      <c r="C16" s="179" t="s">
        <v>240</v>
      </c>
      <c r="D16" s="180">
        <f>D17+D18</f>
        <v>12440.62</v>
      </c>
      <c r="E16" s="181"/>
      <c r="F16" s="180">
        <f>SUM(F17:F18)</f>
        <v>8916.06</v>
      </c>
      <c r="G16" s="199">
        <f t="shared" si="1"/>
        <v>0</v>
      </c>
      <c r="H16" s="164">
        <f t="shared" si="2"/>
        <v>71.668936114116491</v>
      </c>
    </row>
    <row r="17" spans="1:8" ht="19.95" customHeight="1" thickBot="1">
      <c r="A17" s="171"/>
      <c r="B17" s="174" t="s">
        <v>241</v>
      </c>
      <c r="C17" s="175" t="s">
        <v>240</v>
      </c>
      <c r="D17" s="176">
        <v>1866.08</v>
      </c>
      <c r="E17" s="177"/>
      <c r="F17" s="176">
        <v>1337.43</v>
      </c>
      <c r="G17" s="199">
        <f t="shared" si="1"/>
        <v>0</v>
      </c>
      <c r="H17" s="164">
        <f t="shared" si="2"/>
        <v>71.670560747663558</v>
      </c>
    </row>
    <row r="18" spans="1:8" ht="19.95" customHeight="1" thickBot="1">
      <c r="A18" s="171"/>
      <c r="B18" s="174" t="s">
        <v>242</v>
      </c>
      <c r="C18" s="175" t="s">
        <v>243</v>
      </c>
      <c r="D18" s="176">
        <v>10574.54</v>
      </c>
      <c r="E18" s="177"/>
      <c r="F18" s="176">
        <v>7578.63</v>
      </c>
      <c r="G18" s="199">
        <f t="shared" si="1"/>
        <v>0</v>
      </c>
      <c r="H18" s="164">
        <f t="shared" si="2"/>
        <v>71.668649416428508</v>
      </c>
    </row>
    <row r="19" spans="1:8" ht="19.95" customHeight="1" thickBot="1">
      <c r="A19" s="171"/>
      <c r="B19" s="182">
        <v>64</v>
      </c>
      <c r="C19" s="183" t="s">
        <v>244</v>
      </c>
      <c r="D19" s="170">
        <v>0.02</v>
      </c>
      <c r="E19" s="170">
        <v>0.1</v>
      </c>
      <c r="F19" s="170">
        <f>F20+0</f>
        <v>0.03</v>
      </c>
      <c r="G19" s="199">
        <f t="shared" si="1"/>
        <v>500</v>
      </c>
      <c r="H19" s="164">
        <f t="shared" si="2"/>
        <v>150</v>
      </c>
    </row>
    <row r="20" spans="1:8" ht="19.95" customHeight="1" thickBot="1">
      <c r="A20" s="171"/>
      <c r="B20" s="184">
        <v>641</v>
      </c>
      <c r="C20" s="183" t="s">
        <v>245</v>
      </c>
      <c r="D20" s="170">
        <v>0.02</v>
      </c>
      <c r="E20" s="173"/>
      <c r="F20" s="170">
        <f>F21+0</f>
        <v>0.03</v>
      </c>
      <c r="G20" s="199">
        <f t="shared" si="1"/>
        <v>0</v>
      </c>
      <c r="H20" s="164">
        <f t="shared" si="2"/>
        <v>150</v>
      </c>
    </row>
    <row r="21" spans="1:8" ht="19.95" customHeight="1" thickBot="1">
      <c r="A21" s="171"/>
      <c r="B21" s="185">
        <v>6413</v>
      </c>
      <c r="C21" s="186" t="s">
        <v>246</v>
      </c>
      <c r="D21" s="176">
        <v>0.02</v>
      </c>
      <c r="E21" s="177"/>
      <c r="F21" s="176">
        <v>0.03</v>
      </c>
      <c r="G21" s="199">
        <f t="shared" si="1"/>
        <v>0</v>
      </c>
      <c r="H21" s="164">
        <f t="shared" si="2"/>
        <v>150</v>
      </c>
    </row>
    <row r="22" spans="1:8" ht="19.95" customHeight="1" thickBot="1">
      <c r="A22" s="171"/>
      <c r="B22" s="182">
        <v>65</v>
      </c>
      <c r="C22" s="183" t="s">
        <v>247</v>
      </c>
      <c r="D22" s="170">
        <v>144</v>
      </c>
      <c r="E22" s="170">
        <v>3000</v>
      </c>
      <c r="F22" s="170">
        <f>F23+0</f>
        <v>1280</v>
      </c>
      <c r="G22" s="199">
        <f t="shared" si="1"/>
        <v>2083.333333333333</v>
      </c>
      <c r="H22" s="164">
        <f t="shared" si="2"/>
        <v>888.88888888888891</v>
      </c>
    </row>
    <row r="23" spans="1:8" ht="19.95" customHeight="1" thickBot="1">
      <c r="A23" s="171"/>
      <c r="B23" s="184">
        <v>652</v>
      </c>
      <c r="C23" s="183" t="s">
        <v>248</v>
      </c>
      <c r="D23" s="170">
        <v>144</v>
      </c>
      <c r="E23" s="173"/>
      <c r="F23" s="170">
        <f>F24+0</f>
        <v>1280</v>
      </c>
      <c r="G23" s="199">
        <f t="shared" si="1"/>
        <v>0</v>
      </c>
      <c r="H23" s="164">
        <f t="shared" si="2"/>
        <v>888.88888888888891</v>
      </c>
    </row>
    <row r="24" spans="1:8" ht="19.95" customHeight="1" thickBot="1">
      <c r="A24" s="171"/>
      <c r="B24" s="185">
        <v>6526</v>
      </c>
      <c r="C24" s="186" t="s">
        <v>249</v>
      </c>
      <c r="D24" s="176">
        <v>144</v>
      </c>
      <c r="E24" s="177"/>
      <c r="F24" s="176">
        <v>1280</v>
      </c>
      <c r="G24" s="199">
        <f t="shared" si="1"/>
        <v>0</v>
      </c>
      <c r="H24" s="164">
        <f t="shared" si="2"/>
        <v>888.88888888888891</v>
      </c>
    </row>
    <row r="25" spans="1:8" ht="19.95" customHeight="1" thickBot="1">
      <c r="A25" s="171"/>
      <c r="B25" s="168">
        <v>66</v>
      </c>
      <c r="C25" s="169" t="s">
        <v>250</v>
      </c>
      <c r="D25" s="187">
        <v>202.5</v>
      </c>
      <c r="E25" s="187">
        <v>6500</v>
      </c>
      <c r="F25" s="187">
        <f>F26+F28</f>
        <v>800</v>
      </c>
      <c r="G25" s="199">
        <f t="shared" si="1"/>
        <v>3209.8765432098767</v>
      </c>
      <c r="H25" s="164">
        <f t="shared" si="2"/>
        <v>395.06172839506172</v>
      </c>
    </row>
    <row r="26" spans="1:8" ht="19.95" customHeight="1" thickBot="1">
      <c r="A26" s="171"/>
      <c r="B26" s="172" t="s">
        <v>251</v>
      </c>
      <c r="C26" s="169" t="s">
        <v>252</v>
      </c>
      <c r="D26" s="187">
        <v>0</v>
      </c>
      <c r="E26" s="188"/>
      <c r="F26" s="187">
        <f>F27+0</f>
        <v>0</v>
      </c>
      <c r="G26" s="199" t="e">
        <f t="shared" si="1"/>
        <v>#DIV/0!</v>
      </c>
      <c r="H26" s="164" t="e">
        <f t="shared" si="2"/>
        <v>#DIV/0!</v>
      </c>
    </row>
    <row r="27" spans="1:8" ht="19.95" customHeight="1" thickBot="1">
      <c r="A27" s="171"/>
      <c r="B27" s="174" t="s">
        <v>253</v>
      </c>
      <c r="C27" s="175" t="s">
        <v>254</v>
      </c>
      <c r="D27" s="189">
        <v>0</v>
      </c>
      <c r="E27" s="190"/>
      <c r="F27" s="189">
        <v>0</v>
      </c>
      <c r="G27" s="199" t="e">
        <f t="shared" si="1"/>
        <v>#DIV/0!</v>
      </c>
      <c r="H27" s="164" t="e">
        <f t="shared" si="2"/>
        <v>#DIV/0!</v>
      </c>
    </row>
    <row r="28" spans="1:8" ht="19.95" customHeight="1" thickBot="1">
      <c r="A28" s="171"/>
      <c r="B28" s="184">
        <v>663</v>
      </c>
      <c r="C28" s="169" t="s">
        <v>255</v>
      </c>
      <c r="D28" s="170">
        <v>202.5</v>
      </c>
      <c r="E28" s="173"/>
      <c r="F28" s="170">
        <f>SUM(F29:F30)</f>
        <v>800</v>
      </c>
      <c r="G28" s="199">
        <f t="shared" si="1"/>
        <v>0</v>
      </c>
      <c r="H28" s="164">
        <f t="shared" si="2"/>
        <v>395.06172839506172</v>
      </c>
    </row>
    <row r="29" spans="1:8" ht="19.95" customHeight="1" thickBot="1">
      <c r="A29" s="171"/>
      <c r="B29" s="174">
        <v>6631</v>
      </c>
      <c r="C29" s="175" t="s">
        <v>256</v>
      </c>
      <c r="D29" s="176">
        <v>202.5</v>
      </c>
      <c r="E29" s="177"/>
      <c r="F29" s="176">
        <v>800</v>
      </c>
      <c r="G29" s="199">
        <f t="shared" si="1"/>
        <v>0</v>
      </c>
      <c r="H29" s="164">
        <f t="shared" si="2"/>
        <v>395.06172839506172</v>
      </c>
    </row>
    <row r="30" spans="1:8" ht="19.95" customHeight="1" thickBot="1">
      <c r="A30" s="171"/>
      <c r="B30" s="174" t="s">
        <v>257</v>
      </c>
      <c r="C30" s="175" t="s">
        <v>258</v>
      </c>
      <c r="D30" s="176">
        <v>0</v>
      </c>
      <c r="E30" s="177"/>
      <c r="F30" s="176">
        <v>0</v>
      </c>
      <c r="G30" s="199" t="e">
        <f t="shared" si="1"/>
        <v>#DIV/0!</v>
      </c>
      <c r="H30" s="164" t="e">
        <f t="shared" si="2"/>
        <v>#DIV/0!</v>
      </c>
    </row>
    <row r="31" spans="1:8" ht="19.95" customHeight="1" thickBot="1">
      <c r="A31" s="171"/>
      <c r="B31" s="168">
        <v>67</v>
      </c>
      <c r="C31" s="169" t="s">
        <v>259</v>
      </c>
      <c r="D31" s="170">
        <f>D32+0</f>
        <v>55577.48</v>
      </c>
      <c r="E31" s="170">
        <v>155325.81</v>
      </c>
      <c r="F31" s="170">
        <f>F32+0</f>
        <v>60796.61</v>
      </c>
      <c r="G31" s="199">
        <f t="shared" si="1"/>
        <v>279.47616552603682</v>
      </c>
      <c r="H31" s="164">
        <f t="shared" si="2"/>
        <v>109.39072804308508</v>
      </c>
    </row>
    <row r="32" spans="1:8" ht="19.95" customHeight="1" thickBot="1">
      <c r="A32" s="171"/>
      <c r="B32" s="172" t="s">
        <v>260</v>
      </c>
      <c r="C32" s="169" t="s">
        <v>261</v>
      </c>
      <c r="D32" s="170">
        <f>D33+D34</f>
        <v>55577.48</v>
      </c>
      <c r="E32" s="173"/>
      <c r="F32" s="170">
        <f>SUM(F33:F34)</f>
        <v>60796.61</v>
      </c>
      <c r="G32" s="199">
        <f t="shared" si="1"/>
        <v>0</v>
      </c>
      <c r="H32" s="164">
        <f t="shared" si="2"/>
        <v>109.39072804308508</v>
      </c>
    </row>
    <row r="33" spans="1:9" ht="19.95" customHeight="1" thickBot="1">
      <c r="A33" s="171"/>
      <c r="B33" s="174" t="s">
        <v>262</v>
      </c>
      <c r="C33" s="175" t="s">
        <v>263</v>
      </c>
      <c r="D33" s="176">
        <v>52338.73</v>
      </c>
      <c r="E33" s="177"/>
      <c r="F33" s="176">
        <v>60796.61</v>
      </c>
      <c r="G33" s="199">
        <f t="shared" si="1"/>
        <v>0</v>
      </c>
      <c r="H33" s="164">
        <f t="shared" si="2"/>
        <v>116.15988771603742</v>
      </c>
    </row>
    <row r="34" spans="1:9" ht="19.95" customHeight="1" thickBot="1">
      <c r="A34" s="171"/>
      <c r="B34" s="174" t="s">
        <v>264</v>
      </c>
      <c r="C34" s="175" t="s">
        <v>265</v>
      </c>
      <c r="D34" s="176">
        <v>3238.75</v>
      </c>
      <c r="E34" s="177"/>
      <c r="F34" s="176">
        <v>0</v>
      </c>
      <c r="G34" s="199">
        <f t="shared" si="1"/>
        <v>0</v>
      </c>
      <c r="H34" s="164">
        <f>F34/D34*100</f>
        <v>0</v>
      </c>
      <c r="I34" s="198"/>
    </row>
    <row r="35" spans="1:9">
      <c r="A35" s="283"/>
      <c r="B35" s="284"/>
      <c r="C35" s="284"/>
      <c r="D35" s="284"/>
      <c r="E35" s="284"/>
      <c r="F35" s="284"/>
      <c r="G35" s="284"/>
      <c r="H35" s="284"/>
      <c r="I35" s="285"/>
    </row>
    <row r="36" spans="1:9" ht="15" thickBot="1">
      <c r="A36" s="286"/>
      <c r="B36" s="287"/>
      <c r="C36" s="287"/>
      <c r="D36" s="287"/>
      <c r="E36" s="287"/>
      <c r="F36" s="287"/>
      <c r="G36" s="287"/>
      <c r="H36" s="287"/>
      <c r="I36" s="285"/>
    </row>
    <row r="37" spans="1:9" ht="15" thickBot="1">
      <c r="A37" s="273" t="s">
        <v>266</v>
      </c>
      <c r="B37" s="281"/>
      <c r="C37" s="281"/>
      <c r="D37" s="281"/>
      <c r="E37" s="281"/>
      <c r="F37" s="281"/>
      <c r="G37" s="281"/>
      <c r="H37" s="282"/>
      <c r="I37" s="198"/>
    </row>
    <row r="38" spans="1:9" ht="43.8" thickBot="1">
      <c r="A38" s="278" t="s">
        <v>5</v>
      </c>
      <c r="B38" s="278" t="s">
        <v>267</v>
      </c>
      <c r="C38" s="155" t="s">
        <v>228</v>
      </c>
      <c r="D38" s="156" t="s">
        <v>229</v>
      </c>
      <c r="E38" s="156" t="s">
        <v>180</v>
      </c>
      <c r="F38" s="156" t="s">
        <v>217</v>
      </c>
      <c r="G38" s="156" t="s">
        <v>332</v>
      </c>
      <c r="H38" s="157" t="s">
        <v>333</v>
      </c>
    </row>
    <row r="39" spans="1:9" ht="15" thickBot="1">
      <c r="A39" s="288"/>
      <c r="B39" s="288"/>
      <c r="C39" s="158">
        <v>1</v>
      </c>
      <c r="D39" s="159">
        <v>2</v>
      </c>
      <c r="E39" s="160">
        <v>3</v>
      </c>
      <c r="F39" s="160">
        <v>5</v>
      </c>
      <c r="G39" s="159">
        <v>6</v>
      </c>
      <c r="H39" s="161">
        <v>7</v>
      </c>
    </row>
    <row r="40" spans="1:9" ht="24" customHeight="1" thickBot="1">
      <c r="A40" s="279"/>
      <c r="B40" s="279"/>
      <c r="C40" s="162" t="s">
        <v>268</v>
      </c>
      <c r="D40" s="191">
        <v>501194.1</v>
      </c>
      <c r="E40" s="191">
        <f>E41+E85</f>
        <v>1033424.87</v>
      </c>
      <c r="F40" s="191">
        <f>F41+F85</f>
        <v>501635.71000000008</v>
      </c>
      <c r="G40" s="164">
        <f>E40/D40*100</f>
        <v>206.19254496411671</v>
      </c>
      <c r="H40" s="164">
        <f>F40/E40*100</f>
        <v>48.541091332551353</v>
      </c>
    </row>
    <row r="41" spans="1:9" ht="19.95" customHeight="1" thickBot="1">
      <c r="A41" s="192">
        <v>3</v>
      </c>
      <c r="B41" s="294" t="s">
        <v>9</v>
      </c>
      <c r="C41" s="268"/>
      <c r="D41" s="166">
        <v>497955.35</v>
      </c>
      <c r="E41" s="166">
        <f>E42+E51+E82+E78</f>
        <v>1018544.99</v>
      </c>
      <c r="F41" s="166">
        <f>SUM(F42+F51+F78+F82)</f>
        <v>498960.69000000006</v>
      </c>
      <c r="G41" s="164">
        <f t="shared" ref="G41:G90" si="3">E41/D41*100</f>
        <v>204.54544569106449</v>
      </c>
      <c r="H41" s="164">
        <f t="shared" ref="H41:H90" si="4">F41/E41*100</f>
        <v>48.98759454896539</v>
      </c>
    </row>
    <row r="42" spans="1:9" ht="19.95" customHeight="1" thickBot="1">
      <c r="A42" s="167"/>
      <c r="B42" s="168">
        <v>31</v>
      </c>
      <c r="C42" s="193" t="s">
        <v>10</v>
      </c>
      <c r="D42" s="170">
        <v>431095.44999999995</v>
      </c>
      <c r="E42" s="170">
        <v>864075.73</v>
      </c>
      <c r="F42" s="170">
        <f>F43+F47+F49</f>
        <v>427661.56000000006</v>
      </c>
      <c r="G42" s="164">
        <f t="shared" si="3"/>
        <v>200.43721871803567</v>
      </c>
      <c r="H42" s="164">
        <f t="shared" si="4"/>
        <v>49.493527610132048</v>
      </c>
    </row>
    <row r="43" spans="1:9" ht="19.95" customHeight="1" thickBot="1">
      <c r="A43" s="167"/>
      <c r="B43" s="172">
        <v>311</v>
      </c>
      <c r="C43" s="167" t="s">
        <v>269</v>
      </c>
      <c r="D43" s="170">
        <v>357923.31999999995</v>
      </c>
      <c r="E43" s="173"/>
      <c r="F43" s="170">
        <f>SUM(F44:F46)</f>
        <v>357965.61000000004</v>
      </c>
      <c r="G43" s="164">
        <f t="shared" si="3"/>
        <v>0</v>
      </c>
      <c r="H43" s="164" t="e">
        <f t="shared" si="4"/>
        <v>#DIV/0!</v>
      </c>
    </row>
    <row r="44" spans="1:9" ht="19.95" customHeight="1" thickBot="1">
      <c r="A44" s="167"/>
      <c r="B44" s="174">
        <v>3111</v>
      </c>
      <c r="C44" s="171" t="s">
        <v>270</v>
      </c>
      <c r="D44" s="176">
        <v>352693.74</v>
      </c>
      <c r="E44" s="177"/>
      <c r="F44" s="176">
        <v>351651.99</v>
      </c>
      <c r="G44" s="164">
        <f t="shared" si="3"/>
        <v>0</v>
      </c>
      <c r="H44" s="164" t="e">
        <f t="shared" si="4"/>
        <v>#DIV/0!</v>
      </c>
    </row>
    <row r="45" spans="1:9" ht="19.95" customHeight="1" thickBot="1">
      <c r="A45" s="167"/>
      <c r="B45" s="174" t="s">
        <v>271</v>
      </c>
      <c r="C45" s="171" t="s">
        <v>272</v>
      </c>
      <c r="D45" s="176">
        <v>3479.23</v>
      </c>
      <c r="E45" s="177"/>
      <c r="F45" s="176">
        <v>4700.53</v>
      </c>
      <c r="G45" s="164">
        <f t="shared" si="3"/>
        <v>0</v>
      </c>
      <c r="H45" s="164" t="e">
        <f t="shared" si="4"/>
        <v>#DIV/0!</v>
      </c>
    </row>
    <row r="46" spans="1:9" ht="19.95" customHeight="1" thickBot="1">
      <c r="A46" s="167"/>
      <c r="B46" s="174" t="s">
        <v>273</v>
      </c>
      <c r="C46" s="171" t="s">
        <v>274</v>
      </c>
      <c r="D46" s="176">
        <v>1750.35</v>
      </c>
      <c r="E46" s="177"/>
      <c r="F46" s="176">
        <v>1613.09</v>
      </c>
      <c r="G46" s="164">
        <f t="shared" si="3"/>
        <v>0</v>
      </c>
      <c r="H46" s="164" t="e">
        <f t="shared" si="4"/>
        <v>#DIV/0!</v>
      </c>
    </row>
    <row r="47" spans="1:9" ht="19.95" customHeight="1" thickBot="1">
      <c r="A47" s="167"/>
      <c r="B47" s="178" t="s">
        <v>275</v>
      </c>
      <c r="C47" s="194" t="s">
        <v>276</v>
      </c>
      <c r="D47" s="180">
        <v>14114.73</v>
      </c>
      <c r="E47" s="177"/>
      <c r="F47" s="180">
        <f>F48+0</f>
        <v>14000</v>
      </c>
      <c r="G47" s="164">
        <f t="shared" si="3"/>
        <v>0</v>
      </c>
      <c r="H47" s="164" t="e">
        <f t="shared" si="4"/>
        <v>#DIV/0!</v>
      </c>
    </row>
    <row r="48" spans="1:9" ht="19.95" customHeight="1" thickBot="1">
      <c r="A48" s="167"/>
      <c r="B48" s="174" t="s">
        <v>277</v>
      </c>
      <c r="C48" s="171" t="s">
        <v>276</v>
      </c>
      <c r="D48" s="176">
        <v>14114.73</v>
      </c>
      <c r="E48" s="177"/>
      <c r="F48" s="176">
        <v>14000</v>
      </c>
      <c r="G48" s="164">
        <f t="shared" si="3"/>
        <v>0</v>
      </c>
      <c r="H48" s="164" t="e">
        <f t="shared" si="4"/>
        <v>#DIV/0!</v>
      </c>
    </row>
    <row r="49" spans="1:8" ht="19.95" customHeight="1" thickBot="1">
      <c r="A49" s="167"/>
      <c r="B49" s="172">
        <v>313</v>
      </c>
      <c r="C49" s="167" t="s">
        <v>278</v>
      </c>
      <c r="D49" s="170">
        <v>59057.4</v>
      </c>
      <c r="E49" s="177"/>
      <c r="F49" s="170">
        <f>F50+0</f>
        <v>55695.95</v>
      </c>
      <c r="G49" s="164">
        <f t="shared" si="3"/>
        <v>0</v>
      </c>
      <c r="H49" s="164" t="e">
        <f t="shared" si="4"/>
        <v>#DIV/0!</v>
      </c>
    </row>
    <row r="50" spans="1:8" ht="19.95" customHeight="1" thickBot="1">
      <c r="A50" s="167"/>
      <c r="B50" s="174" t="s">
        <v>343</v>
      </c>
      <c r="C50" s="171" t="s">
        <v>279</v>
      </c>
      <c r="D50" s="176">
        <v>59057.4</v>
      </c>
      <c r="E50" s="177"/>
      <c r="F50" s="176">
        <v>55695.95</v>
      </c>
      <c r="G50" s="164">
        <f t="shared" si="3"/>
        <v>0</v>
      </c>
      <c r="H50" s="164" t="e">
        <f t="shared" si="4"/>
        <v>#DIV/0!</v>
      </c>
    </row>
    <row r="51" spans="1:8" ht="19.95" customHeight="1" thickBot="1">
      <c r="A51" s="167"/>
      <c r="B51" s="168">
        <v>32</v>
      </c>
      <c r="C51" s="193" t="s">
        <v>17</v>
      </c>
      <c r="D51" s="170">
        <v>66421.440000000002</v>
      </c>
      <c r="E51" s="170">
        <v>154012.66</v>
      </c>
      <c r="F51" s="170">
        <f>SUM(F52+F57+F64+F73)</f>
        <v>70918.16</v>
      </c>
      <c r="G51" s="164">
        <f t="shared" si="3"/>
        <v>231.87190762500785</v>
      </c>
      <c r="H51" s="164">
        <f t="shared" si="4"/>
        <v>46.046967827190308</v>
      </c>
    </row>
    <row r="52" spans="1:8" ht="19.95" customHeight="1" thickBot="1">
      <c r="A52" s="167"/>
      <c r="B52" s="172">
        <v>321</v>
      </c>
      <c r="C52" s="167" t="s">
        <v>280</v>
      </c>
      <c r="D52" s="170">
        <v>11232.630000000001</v>
      </c>
      <c r="E52" s="173"/>
      <c r="F52" s="170">
        <f>SUM(F53:F56)</f>
        <v>10407.51</v>
      </c>
      <c r="G52" s="164">
        <f t="shared" si="3"/>
        <v>0</v>
      </c>
      <c r="H52" s="164" t="e">
        <f t="shared" si="4"/>
        <v>#DIV/0!</v>
      </c>
    </row>
    <row r="53" spans="1:8" ht="19.95" customHeight="1" thickBot="1">
      <c r="A53" s="167"/>
      <c r="B53" s="174" t="s">
        <v>281</v>
      </c>
      <c r="C53" s="171" t="s">
        <v>282</v>
      </c>
      <c r="D53" s="176">
        <v>1581.84</v>
      </c>
      <c r="E53" s="177"/>
      <c r="F53" s="176">
        <v>2191.7399999999998</v>
      </c>
      <c r="G53" s="164">
        <f t="shared" si="3"/>
        <v>0</v>
      </c>
      <c r="H53" s="164" t="e">
        <f t="shared" si="4"/>
        <v>#DIV/0!</v>
      </c>
    </row>
    <row r="54" spans="1:8" ht="19.95" customHeight="1" thickBot="1">
      <c r="A54" s="167"/>
      <c r="B54" s="174" t="s">
        <v>283</v>
      </c>
      <c r="C54" s="195" t="s">
        <v>284</v>
      </c>
      <c r="D54" s="176">
        <v>8797.7900000000009</v>
      </c>
      <c r="E54" s="177"/>
      <c r="F54" s="176">
        <v>7990.77</v>
      </c>
      <c r="G54" s="164">
        <f t="shared" si="3"/>
        <v>0</v>
      </c>
      <c r="H54" s="164" t="e">
        <f t="shared" si="4"/>
        <v>#DIV/0!</v>
      </c>
    </row>
    <row r="55" spans="1:8" ht="19.95" customHeight="1" thickBot="1">
      <c r="A55" s="167"/>
      <c r="B55" s="174" t="s">
        <v>285</v>
      </c>
      <c r="C55" s="195" t="s">
        <v>286</v>
      </c>
      <c r="D55" s="176">
        <v>735</v>
      </c>
      <c r="E55" s="177"/>
      <c r="F55" s="176">
        <v>125</v>
      </c>
      <c r="G55" s="164">
        <f t="shared" si="3"/>
        <v>0</v>
      </c>
      <c r="H55" s="164" t="e">
        <f t="shared" si="4"/>
        <v>#DIV/0!</v>
      </c>
    </row>
    <row r="56" spans="1:8" ht="19.95" customHeight="1" thickBot="1">
      <c r="A56" s="167"/>
      <c r="B56" s="174" t="s">
        <v>287</v>
      </c>
      <c r="C56" s="195" t="s">
        <v>288</v>
      </c>
      <c r="D56" s="176">
        <v>118</v>
      </c>
      <c r="E56" s="177"/>
      <c r="F56" s="176">
        <v>100</v>
      </c>
      <c r="G56" s="164">
        <f t="shared" si="3"/>
        <v>0</v>
      </c>
      <c r="H56" s="164" t="e">
        <f t="shared" si="4"/>
        <v>#DIV/0!</v>
      </c>
    </row>
    <row r="57" spans="1:8" ht="19.95" customHeight="1" thickBot="1">
      <c r="A57" s="167"/>
      <c r="B57" s="172">
        <v>322</v>
      </c>
      <c r="C57" s="167" t="s">
        <v>289</v>
      </c>
      <c r="D57" s="187">
        <v>19366.560000000001</v>
      </c>
      <c r="E57" s="188"/>
      <c r="F57" s="187">
        <f>SUM(F58:F63)</f>
        <v>27143.29</v>
      </c>
      <c r="G57" s="164">
        <f t="shared" si="3"/>
        <v>0</v>
      </c>
      <c r="H57" s="164" t="e">
        <f t="shared" si="4"/>
        <v>#DIV/0!</v>
      </c>
    </row>
    <row r="58" spans="1:8" ht="19.95" customHeight="1" thickBot="1">
      <c r="A58" s="167"/>
      <c r="B58" s="174" t="s">
        <v>290</v>
      </c>
      <c r="C58" s="171" t="s">
        <v>291</v>
      </c>
      <c r="D58" s="189">
        <v>4627.41</v>
      </c>
      <c r="E58" s="190"/>
      <c r="F58" s="189">
        <v>8646.82</v>
      </c>
      <c r="G58" s="164">
        <f t="shared" si="3"/>
        <v>0</v>
      </c>
      <c r="H58" s="164" t="e">
        <f t="shared" si="4"/>
        <v>#DIV/0!</v>
      </c>
    </row>
    <row r="59" spans="1:8" ht="19.95" customHeight="1" thickBot="1">
      <c r="A59" s="167"/>
      <c r="B59" s="174" t="s">
        <v>292</v>
      </c>
      <c r="C59" s="171" t="s">
        <v>293</v>
      </c>
      <c r="D59" s="189">
        <v>13559.42</v>
      </c>
      <c r="E59" s="190"/>
      <c r="F59" s="189">
        <v>15245.89</v>
      </c>
      <c r="G59" s="164">
        <f t="shared" si="3"/>
        <v>0</v>
      </c>
      <c r="H59" s="164" t="e">
        <f t="shared" si="4"/>
        <v>#DIV/0!</v>
      </c>
    </row>
    <row r="60" spans="1:8" ht="19.95" customHeight="1" thickBot="1">
      <c r="A60" s="167"/>
      <c r="B60" s="174" t="s">
        <v>294</v>
      </c>
      <c r="C60" s="171" t="s">
        <v>295</v>
      </c>
      <c r="D60" s="189">
        <v>0</v>
      </c>
      <c r="E60" s="190"/>
      <c r="F60" s="189">
        <v>0</v>
      </c>
      <c r="G60" s="164" t="e">
        <f t="shared" si="3"/>
        <v>#DIV/0!</v>
      </c>
      <c r="H60" s="164" t="e">
        <f t="shared" si="4"/>
        <v>#DIV/0!</v>
      </c>
    </row>
    <row r="61" spans="1:8" ht="19.95" customHeight="1" thickBot="1">
      <c r="A61" s="167"/>
      <c r="B61" s="174" t="s">
        <v>296</v>
      </c>
      <c r="C61" s="195" t="s">
        <v>297</v>
      </c>
      <c r="D61" s="189">
        <v>833.79</v>
      </c>
      <c r="E61" s="190"/>
      <c r="F61" s="189">
        <v>1310.93</v>
      </c>
      <c r="G61" s="164">
        <f t="shared" si="3"/>
        <v>0</v>
      </c>
      <c r="H61" s="164" t="e">
        <f t="shared" si="4"/>
        <v>#DIV/0!</v>
      </c>
    </row>
    <row r="62" spans="1:8" ht="19.95" customHeight="1" thickBot="1">
      <c r="A62" s="167"/>
      <c r="B62" s="174" t="s">
        <v>298</v>
      </c>
      <c r="C62" s="195" t="s">
        <v>299</v>
      </c>
      <c r="D62" s="189">
        <v>176.25</v>
      </c>
      <c r="E62" s="190"/>
      <c r="F62" s="189">
        <v>1373.4</v>
      </c>
      <c r="G62" s="164">
        <f t="shared" si="3"/>
        <v>0</v>
      </c>
      <c r="H62" s="164" t="e">
        <f t="shared" si="4"/>
        <v>#DIV/0!</v>
      </c>
    </row>
    <row r="63" spans="1:8" ht="19.95" customHeight="1" thickBot="1">
      <c r="A63" s="167"/>
      <c r="B63" s="174" t="s">
        <v>300</v>
      </c>
      <c r="C63" s="195" t="s">
        <v>301</v>
      </c>
      <c r="D63" s="189">
        <v>169.69</v>
      </c>
      <c r="E63" s="190"/>
      <c r="F63" s="189">
        <v>566.25</v>
      </c>
      <c r="G63" s="164">
        <f t="shared" si="3"/>
        <v>0</v>
      </c>
      <c r="H63" s="164" t="e">
        <f t="shared" si="4"/>
        <v>#DIV/0!</v>
      </c>
    </row>
    <row r="64" spans="1:8" ht="19.95" customHeight="1" thickBot="1">
      <c r="A64" s="167"/>
      <c r="B64" s="184">
        <v>323</v>
      </c>
      <c r="C64" s="168" t="s">
        <v>302</v>
      </c>
      <c r="D64" s="170">
        <v>32758.100000000002</v>
      </c>
      <c r="E64" s="173"/>
      <c r="F64" s="170">
        <f>SUM(F65:F72)</f>
        <v>31611.970000000005</v>
      </c>
      <c r="G64" s="164">
        <f t="shared" si="3"/>
        <v>0</v>
      </c>
      <c r="H64" s="164" t="e">
        <f t="shared" si="4"/>
        <v>#DIV/0!</v>
      </c>
    </row>
    <row r="65" spans="1:9" ht="19.95" customHeight="1" thickBot="1">
      <c r="A65" s="167"/>
      <c r="B65" s="185" t="s">
        <v>303</v>
      </c>
      <c r="C65" s="196" t="s">
        <v>304</v>
      </c>
      <c r="D65" s="176">
        <v>21013.14</v>
      </c>
      <c r="E65" s="177"/>
      <c r="F65" s="176">
        <v>20263.439999999999</v>
      </c>
      <c r="G65" s="164">
        <f t="shared" si="3"/>
        <v>0</v>
      </c>
      <c r="H65" s="164" t="e">
        <f t="shared" si="4"/>
        <v>#DIV/0!</v>
      </c>
    </row>
    <row r="66" spans="1:9" ht="19.95" customHeight="1" thickBot="1">
      <c r="A66" s="167"/>
      <c r="B66" s="185" t="s">
        <v>305</v>
      </c>
      <c r="C66" s="196" t="s">
        <v>222</v>
      </c>
      <c r="D66" s="176">
        <v>1935.15</v>
      </c>
      <c r="E66" s="177"/>
      <c r="F66" s="176">
        <v>1285.6099999999999</v>
      </c>
      <c r="G66" s="164">
        <f t="shared" si="3"/>
        <v>0</v>
      </c>
      <c r="H66" s="164" t="e">
        <f t="shared" si="4"/>
        <v>#DIV/0!</v>
      </c>
    </row>
    <row r="67" spans="1:9" ht="19.95" customHeight="1" thickBot="1">
      <c r="A67" s="167"/>
      <c r="B67" s="185">
        <v>3233</v>
      </c>
      <c r="C67" s="196" t="s">
        <v>335</v>
      </c>
      <c r="D67" s="176">
        <v>0</v>
      </c>
      <c r="E67" s="177"/>
      <c r="F67" s="176">
        <v>904.75</v>
      </c>
      <c r="G67" s="164" t="e">
        <f t="shared" ref="G67" si="5">E67/D67*100</f>
        <v>#DIV/0!</v>
      </c>
      <c r="H67" s="164" t="e">
        <f t="shared" ref="H67" si="6">F67/E67*100</f>
        <v>#DIV/0!</v>
      </c>
      <c r="I67" s="24"/>
    </row>
    <row r="68" spans="1:9" ht="19.95" customHeight="1" thickBot="1">
      <c r="A68" s="167"/>
      <c r="B68" s="185" t="s">
        <v>306</v>
      </c>
      <c r="C68" s="196" t="s">
        <v>307</v>
      </c>
      <c r="D68" s="176">
        <v>1615.22</v>
      </c>
      <c r="E68" s="177"/>
      <c r="F68" s="176">
        <v>1120.95</v>
      </c>
      <c r="G68" s="164">
        <f t="shared" si="3"/>
        <v>0</v>
      </c>
      <c r="H68" s="164" t="e">
        <f t="shared" si="4"/>
        <v>#DIV/0!</v>
      </c>
    </row>
    <row r="69" spans="1:9" ht="19.95" customHeight="1" thickBot="1">
      <c r="A69" s="167"/>
      <c r="B69" s="185">
        <v>3236</v>
      </c>
      <c r="C69" s="196" t="s">
        <v>308</v>
      </c>
      <c r="D69" s="176">
        <v>1657.5</v>
      </c>
      <c r="E69" s="177"/>
      <c r="F69" s="176">
        <v>1601.9</v>
      </c>
      <c r="G69" s="164">
        <f t="shared" si="3"/>
        <v>0</v>
      </c>
      <c r="H69" s="164" t="e">
        <f t="shared" si="4"/>
        <v>#DIV/0!</v>
      </c>
    </row>
    <row r="70" spans="1:9" ht="19.95" customHeight="1" thickBot="1">
      <c r="A70" s="167"/>
      <c r="B70" s="185">
        <v>3237</v>
      </c>
      <c r="C70" s="196" t="s">
        <v>220</v>
      </c>
      <c r="D70" s="176">
        <v>5114.96</v>
      </c>
      <c r="E70" s="177"/>
      <c r="F70" s="176">
        <v>5114.76</v>
      </c>
      <c r="G70" s="164">
        <f t="shared" si="3"/>
        <v>0</v>
      </c>
      <c r="H70" s="164" t="e">
        <f t="shared" si="4"/>
        <v>#DIV/0!</v>
      </c>
    </row>
    <row r="71" spans="1:9" ht="19.95" customHeight="1" thickBot="1">
      <c r="A71" s="167"/>
      <c r="B71" s="185" t="s">
        <v>309</v>
      </c>
      <c r="C71" s="196" t="s">
        <v>310</v>
      </c>
      <c r="D71" s="176">
        <v>1395.45</v>
      </c>
      <c r="E71" s="177"/>
      <c r="F71" s="176">
        <v>1209.3599999999999</v>
      </c>
      <c r="G71" s="164">
        <f t="shared" si="3"/>
        <v>0</v>
      </c>
      <c r="H71" s="164" t="e">
        <f t="shared" si="4"/>
        <v>#DIV/0!</v>
      </c>
    </row>
    <row r="72" spans="1:9" ht="19.95" customHeight="1" thickBot="1">
      <c r="A72" s="167"/>
      <c r="B72" s="185" t="s">
        <v>311</v>
      </c>
      <c r="C72" s="196" t="s">
        <v>312</v>
      </c>
      <c r="D72" s="176">
        <v>26.68</v>
      </c>
      <c r="E72" s="177"/>
      <c r="F72" s="176">
        <v>111.2</v>
      </c>
      <c r="G72" s="164">
        <f t="shared" si="3"/>
        <v>0</v>
      </c>
      <c r="H72" s="164" t="e">
        <f t="shared" si="4"/>
        <v>#DIV/0!</v>
      </c>
    </row>
    <row r="73" spans="1:9" ht="19.95" customHeight="1" thickBot="1">
      <c r="A73" s="167"/>
      <c r="B73" s="184">
        <v>329</v>
      </c>
      <c r="C73" s="168" t="s">
        <v>313</v>
      </c>
      <c r="D73" s="170">
        <v>3064.15</v>
      </c>
      <c r="E73" s="173"/>
      <c r="F73" s="170">
        <f>SUM(F74:F77)</f>
        <v>1755.3899999999999</v>
      </c>
      <c r="G73" s="164">
        <f t="shared" si="3"/>
        <v>0</v>
      </c>
      <c r="H73" s="164" t="e">
        <f t="shared" si="4"/>
        <v>#DIV/0!</v>
      </c>
    </row>
    <row r="74" spans="1:9" ht="19.95" customHeight="1" thickBot="1">
      <c r="A74" s="167"/>
      <c r="B74" s="185" t="s">
        <v>314</v>
      </c>
      <c r="C74" s="196" t="s">
        <v>315</v>
      </c>
      <c r="D74" s="176">
        <v>0</v>
      </c>
      <c r="E74" s="177"/>
      <c r="F74" s="176">
        <v>0</v>
      </c>
      <c r="G74" s="164" t="e">
        <f t="shared" si="3"/>
        <v>#DIV/0!</v>
      </c>
      <c r="H74" s="164" t="e">
        <f t="shared" si="4"/>
        <v>#DIV/0!</v>
      </c>
    </row>
    <row r="75" spans="1:9" ht="19.95" customHeight="1" thickBot="1">
      <c r="A75" s="167"/>
      <c r="B75" s="185">
        <v>3294</v>
      </c>
      <c r="C75" s="196" t="s">
        <v>316</v>
      </c>
      <c r="D75" s="176">
        <v>150</v>
      </c>
      <c r="E75" s="177"/>
      <c r="F75" s="176">
        <v>165</v>
      </c>
      <c r="G75" s="164">
        <f t="shared" si="3"/>
        <v>0</v>
      </c>
      <c r="H75" s="164" t="e">
        <f t="shared" si="4"/>
        <v>#DIV/0!</v>
      </c>
    </row>
    <row r="76" spans="1:9" ht="19.95" customHeight="1" thickBot="1">
      <c r="A76" s="167"/>
      <c r="B76" s="185">
        <v>3295</v>
      </c>
      <c r="C76" s="196" t="s">
        <v>317</v>
      </c>
      <c r="D76" s="176">
        <v>1332</v>
      </c>
      <c r="E76" s="177"/>
      <c r="F76" s="176">
        <v>1260</v>
      </c>
      <c r="G76" s="164">
        <f t="shared" si="3"/>
        <v>0</v>
      </c>
      <c r="H76" s="164" t="e">
        <f t="shared" si="4"/>
        <v>#DIV/0!</v>
      </c>
    </row>
    <row r="77" spans="1:9" ht="19.95" customHeight="1" thickBot="1">
      <c r="A77" s="167"/>
      <c r="B77" s="185" t="s">
        <v>318</v>
      </c>
      <c r="C77" s="196" t="s">
        <v>313</v>
      </c>
      <c r="D77" s="176">
        <v>1582.15</v>
      </c>
      <c r="E77" s="177"/>
      <c r="F77" s="176">
        <v>330.39</v>
      </c>
      <c r="G77" s="164">
        <f t="shared" si="3"/>
        <v>0</v>
      </c>
      <c r="H77" s="164" t="e">
        <f t="shared" si="4"/>
        <v>#DIV/0!</v>
      </c>
    </row>
    <row r="78" spans="1:9" ht="19.95" customHeight="1" thickBot="1">
      <c r="A78" s="167"/>
      <c r="B78" s="168">
        <v>34</v>
      </c>
      <c r="C78" s="193" t="s">
        <v>38</v>
      </c>
      <c r="D78" s="170">
        <v>208.96</v>
      </c>
      <c r="E78" s="170">
        <v>200.1</v>
      </c>
      <c r="F78" s="170">
        <f>F79+0</f>
        <v>124.48</v>
      </c>
      <c r="G78" s="164">
        <f t="shared" si="3"/>
        <v>95.75995405819296</v>
      </c>
      <c r="H78" s="164">
        <f t="shared" si="4"/>
        <v>62.2088955522239</v>
      </c>
    </row>
    <row r="79" spans="1:9" ht="19.95" customHeight="1" thickBot="1">
      <c r="A79" s="167"/>
      <c r="B79" s="184">
        <v>343</v>
      </c>
      <c r="C79" s="168" t="s">
        <v>319</v>
      </c>
      <c r="D79" s="170">
        <v>208.96</v>
      </c>
      <c r="E79" s="173"/>
      <c r="F79" s="170">
        <f>SUM(F80:F81)</f>
        <v>124.48</v>
      </c>
      <c r="G79" s="164">
        <f t="shared" si="3"/>
        <v>0</v>
      </c>
      <c r="H79" s="164" t="e">
        <f t="shared" si="4"/>
        <v>#DIV/0!</v>
      </c>
    </row>
    <row r="80" spans="1:9" ht="19.95" customHeight="1" thickBot="1">
      <c r="A80" s="167"/>
      <c r="B80" s="185" t="s">
        <v>320</v>
      </c>
      <c r="C80" s="196" t="s">
        <v>321</v>
      </c>
      <c r="D80" s="176">
        <v>208.96</v>
      </c>
      <c r="E80" s="177"/>
      <c r="F80" s="176">
        <v>124.48</v>
      </c>
      <c r="G80" s="164">
        <f t="shared" si="3"/>
        <v>0</v>
      </c>
      <c r="H80" s="164" t="e">
        <f t="shared" si="4"/>
        <v>#DIV/0!</v>
      </c>
    </row>
    <row r="81" spans="1:8" ht="19.95" customHeight="1" thickBot="1">
      <c r="A81" s="167"/>
      <c r="B81" s="185">
        <v>3433</v>
      </c>
      <c r="C81" s="196" t="s">
        <v>322</v>
      </c>
      <c r="D81" s="176">
        <v>0</v>
      </c>
      <c r="E81" s="177"/>
      <c r="F81" s="176">
        <v>0</v>
      </c>
      <c r="G81" s="164" t="e">
        <f t="shared" si="3"/>
        <v>#DIV/0!</v>
      </c>
      <c r="H81" s="164" t="e">
        <f t="shared" si="4"/>
        <v>#DIV/0!</v>
      </c>
    </row>
    <row r="82" spans="1:8" ht="19.95" customHeight="1" thickBot="1">
      <c r="A82" s="167"/>
      <c r="B82" s="168" t="s">
        <v>323</v>
      </c>
      <c r="C82" s="193" t="s">
        <v>39</v>
      </c>
      <c r="D82" s="170">
        <v>229.5</v>
      </c>
      <c r="E82" s="170">
        <v>256.5</v>
      </c>
      <c r="F82" s="170">
        <f>F83+0</f>
        <v>256.49</v>
      </c>
      <c r="G82" s="164">
        <f t="shared" si="3"/>
        <v>111.76470588235294</v>
      </c>
      <c r="H82" s="164">
        <f t="shared" si="4"/>
        <v>99.996101364522417</v>
      </c>
    </row>
    <row r="83" spans="1:8" ht="19.95" customHeight="1" thickBot="1">
      <c r="A83" s="167"/>
      <c r="B83" s="184">
        <v>381</v>
      </c>
      <c r="C83" s="168" t="s">
        <v>256</v>
      </c>
      <c r="D83" s="170">
        <v>229.5</v>
      </c>
      <c r="E83" s="173"/>
      <c r="F83" s="170">
        <f>F84+0</f>
        <v>256.49</v>
      </c>
      <c r="G83" s="164">
        <f t="shared" si="3"/>
        <v>0</v>
      </c>
      <c r="H83" s="164" t="e">
        <f t="shared" si="4"/>
        <v>#DIV/0!</v>
      </c>
    </row>
    <row r="84" spans="1:8" ht="19.95" customHeight="1" thickBot="1">
      <c r="A84" s="167"/>
      <c r="B84" s="185">
        <v>3812</v>
      </c>
      <c r="C84" s="196" t="s">
        <v>324</v>
      </c>
      <c r="D84" s="176">
        <v>229.5</v>
      </c>
      <c r="E84" s="177"/>
      <c r="F84" s="176">
        <v>256.49</v>
      </c>
      <c r="G84" s="164">
        <f t="shared" si="3"/>
        <v>0</v>
      </c>
      <c r="H84" s="164" t="e">
        <f t="shared" si="4"/>
        <v>#DIV/0!</v>
      </c>
    </row>
    <row r="85" spans="1:8" ht="19.95" customHeight="1" thickBot="1">
      <c r="A85" s="192">
        <v>4</v>
      </c>
      <c r="B85" s="294" t="s">
        <v>11</v>
      </c>
      <c r="C85" s="295"/>
      <c r="D85" s="191">
        <v>3238.75</v>
      </c>
      <c r="E85" s="191">
        <f t="shared" ref="E85" si="7">E86</f>
        <v>14879.88</v>
      </c>
      <c r="F85" s="191">
        <f>F86+0</f>
        <v>2675.02</v>
      </c>
      <c r="G85" s="164">
        <f t="shared" si="3"/>
        <v>459.43280586646085</v>
      </c>
      <c r="H85" s="164">
        <f t="shared" si="4"/>
        <v>17.977429925510151</v>
      </c>
    </row>
    <row r="86" spans="1:8" ht="19.95" customHeight="1" thickBot="1">
      <c r="A86" s="167"/>
      <c r="B86" s="168">
        <v>42</v>
      </c>
      <c r="C86" s="193" t="s">
        <v>325</v>
      </c>
      <c r="D86" s="170">
        <v>3238.75</v>
      </c>
      <c r="E86" s="170">
        <v>14879.88</v>
      </c>
      <c r="F86" s="170">
        <f>F87+F89</f>
        <v>2675.02</v>
      </c>
      <c r="G86" s="164">
        <f t="shared" si="3"/>
        <v>459.43280586646085</v>
      </c>
      <c r="H86" s="164">
        <f t="shared" si="4"/>
        <v>17.977429925510151</v>
      </c>
    </row>
    <row r="87" spans="1:8" ht="19.95" customHeight="1" thickBot="1">
      <c r="A87" s="167"/>
      <c r="B87" s="172">
        <v>422</v>
      </c>
      <c r="C87" s="167" t="s">
        <v>326</v>
      </c>
      <c r="D87" s="170">
        <v>3238.75</v>
      </c>
      <c r="E87" s="173"/>
      <c r="F87" s="170">
        <f>SUM(F88:F88)</f>
        <v>2563.88</v>
      </c>
      <c r="G87" s="164">
        <f t="shared" si="3"/>
        <v>0</v>
      </c>
      <c r="H87" s="164" t="e">
        <f t="shared" si="4"/>
        <v>#DIV/0!</v>
      </c>
    </row>
    <row r="88" spans="1:8" ht="19.95" customHeight="1" thickBot="1">
      <c r="A88" s="167"/>
      <c r="B88" s="174" t="s">
        <v>344</v>
      </c>
      <c r="C88" s="171" t="s">
        <v>345</v>
      </c>
      <c r="D88" s="176">
        <v>0</v>
      </c>
      <c r="E88" s="177"/>
      <c r="F88" s="176">
        <v>2563.88</v>
      </c>
      <c r="G88" s="164" t="e">
        <f t="shared" si="3"/>
        <v>#DIV/0!</v>
      </c>
      <c r="H88" s="164" t="e">
        <f t="shared" si="4"/>
        <v>#DIV/0!</v>
      </c>
    </row>
    <row r="89" spans="1:8" ht="19.95" customHeight="1" thickBot="1">
      <c r="A89" s="167"/>
      <c r="B89" s="178" t="s">
        <v>327</v>
      </c>
      <c r="C89" s="197" t="s">
        <v>328</v>
      </c>
      <c r="D89" s="180">
        <v>0</v>
      </c>
      <c r="E89" s="181"/>
      <c r="F89" s="180">
        <f>F90+0</f>
        <v>111.14</v>
      </c>
      <c r="G89" s="164" t="e">
        <f t="shared" si="3"/>
        <v>#DIV/0!</v>
      </c>
      <c r="H89" s="164" t="e">
        <f t="shared" si="4"/>
        <v>#DIV/0!</v>
      </c>
    </row>
    <row r="90" spans="1:8" ht="19.95" customHeight="1" thickBot="1">
      <c r="A90" s="171"/>
      <c r="B90" s="174" t="s">
        <v>329</v>
      </c>
      <c r="C90" s="196" t="s">
        <v>330</v>
      </c>
      <c r="D90" s="176">
        <v>0</v>
      </c>
      <c r="E90" s="177"/>
      <c r="F90" s="176">
        <v>111.14</v>
      </c>
      <c r="G90" s="164" t="e">
        <f t="shared" si="3"/>
        <v>#DIV/0!</v>
      </c>
      <c r="H90" s="164" t="e">
        <f t="shared" si="4"/>
        <v>#DIV/0!</v>
      </c>
    </row>
    <row r="92" spans="1:8" ht="15" thickBot="1"/>
    <row r="93" spans="1:8" ht="16.2" thickBot="1">
      <c r="A93" s="273" t="s">
        <v>355</v>
      </c>
      <c r="B93" s="274"/>
      <c r="C93" s="274"/>
      <c r="D93" s="274"/>
      <c r="E93" s="274"/>
      <c r="F93" s="274"/>
      <c r="G93" s="274"/>
      <c r="H93" s="275"/>
    </row>
    <row r="94" spans="1:8" ht="43.8" thickBot="1">
      <c r="A94" s="278" t="s">
        <v>5</v>
      </c>
      <c r="B94" s="278" t="s">
        <v>267</v>
      </c>
      <c r="C94" s="155" t="s">
        <v>228</v>
      </c>
      <c r="D94" s="156" t="s">
        <v>229</v>
      </c>
      <c r="E94" s="156" t="s">
        <v>180</v>
      </c>
      <c r="F94" s="156" t="s">
        <v>217</v>
      </c>
      <c r="G94" s="156" t="s">
        <v>332</v>
      </c>
      <c r="H94" s="157" t="s">
        <v>333</v>
      </c>
    </row>
    <row r="95" spans="1:8" ht="15" thickBot="1">
      <c r="A95" s="279"/>
      <c r="B95" s="279"/>
      <c r="C95" s="158">
        <v>1</v>
      </c>
      <c r="D95" s="159">
        <v>2</v>
      </c>
      <c r="E95" s="160">
        <v>3</v>
      </c>
      <c r="F95" s="160">
        <v>5</v>
      </c>
      <c r="G95" s="159">
        <v>6</v>
      </c>
      <c r="H95" s="161">
        <v>7</v>
      </c>
    </row>
    <row r="96" spans="1:8" ht="16.2" thickBot="1">
      <c r="A96" s="238" t="s">
        <v>356</v>
      </c>
      <c r="B96" s="276" t="s">
        <v>363</v>
      </c>
      <c r="C96" s="277"/>
      <c r="D96" s="166"/>
      <c r="E96" s="166">
        <f>E97+0</f>
        <v>11169.01</v>
      </c>
      <c r="F96" s="166">
        <f>F97+0</f>
        <v>7108.2</v>
      </c>
      <c r="G96" s="164" t="e">
        <f t="shared" ref="G96:G99" si="8">E96/D96*100</f>
        <v>#DIV/0!</v>
      </c>
      <c r="H96" s="164">
        <f t="shared" ref="H96:H99" si="9">F96/E96*100</f>
        <v>63.642167031813926</v>
      </c>
    </row>
    <row r="97" spans="1:10" ht="16.2" thickBot="1">
      <c r="A97" s="167"/>
      <c r="B97" s="168" t="s">
        <v>357</v>
      </c>
      <c r="C97" s="193" t="s">
        <v>358</v>
      </c>
      <c r="D97" s="170"/>
      <c r="E97" s="170">
        <f>'POSEBNI DIO'!C11+'POSEBNI DIO'!C16+'POSEBNI DIO'!C20</f>
        <v>11169.01</v>
      </c>
      <c r="F97" s="170">
        <f>F98+0</f>
        <v>7108.2</v>
      </c>
      <c r="G97" s="164" t="e">
        <f t="shared" si="8"/>
        <v>#DIV/0!</v>
      </c>
      <c r="H97" s="164">
        <f t="shared" si="9"/>
        <v>63.642167031813926</v>
      </c>
      <c r="J97" s="242"/>
    </row>
    <row r="98" spans="1:10" ht="16.2" thickBot="1">
      <c r="A98" s="167"/>
      <c r="B98" s="172" t="s">
        <v>359</v>
      </c>
      <c r="C98" s="167" t="s">
        <v>360</v>
      </c>
      <c r="D98" s="170"/>
      <c r="E98" s="173"/>
      <c r="F98" s="170">
        <f>SUM(F99:F100)</f>
        <v>7108.2</v>
      </c>
      <c r="G98" s="164" t="e">
        <f t="shared" si="8"/>
        <v>#DIV/0!</v>
      </c>
      <c r="H98" s="164" t="e">
        <f t="shared" si="9"/>
        <v>#DIV/0!</v>
      </c>
      <c r="J98" s="242"/>
    </row>
    <row r="99" spans="1:10" ht="16.2" thickBot="1">
      <c r="A99" s="167"/>
      <c r="B99" s="174" t="s">
        <v>361</v>
      </c>
      <c r="C99" s="171" t="s">
        <v>362</v>
      </c>
      <c r="D99" s="176"/>
      <c r="E99" s="177"/>
      <c r="F99" s="176">
        <f>'POSEBNI DIO'!D11+'POSEBNI DIO'!D16+'POSEBNI DIO'!D20</f>
        <v>7108.2</v>
      </c>
      <c r="G99" s="164" t="e">
        <f t="shared" si="8"/>
        <v>#DIV/0!</v>
      </c>
      <c r="H99" s="164" t="e">
        <f t="shared" si="9"/>
        <v>#DIV/0!</v>
      </c>
    </row>
    <row r="101" spans="1:10" ht="15" thickBot="1"/>
    <row r="102" spans="1:10" ht="16.2" thickBot="1">
      <c r="A102" s="273" t="s">
        <v>364</v>
      </c>
      <c r="B102" s="274"/>
      <c r="C102" s="274"/>
      <c r="D102" s="274"/>
      <c r="E102" s="274"/>
      <c r="F102" s="274"/>
      <c r="G102" s="274"/>
      <c r="H102" s="275"/>
    </row>
    <row r="103" spans="1:10" ht="43.8" thickBot="1">
      <c r="A103" s="278" t="s">
        <v>5</v>
      </c>
      <c r="B103" s="278" t="s">
        <v>267</v>
      </c>
      <c r="C103" s="155" t="s">
        <v>228</v>
      </c>
      <c r="D103" s="156" t="s">
        <v>229</v>
      </c>
      <c r="E103" s="156" t="s">
        <v>180</v>
      </c>
      <c r="F103" s="156" t="s">
        <v>217</v>
      </c>
      <c r="G103" s="156" t="s">
        <v>332</v>
      </c>
      <c r="H103" s="157" t="s">
        <v>333</v>
      </c>
    </row>
    <row r="104" spans="1:10" ht="15" thickBot="1">
      <c r="A104" s="279"/>
      <c r="B104" s="279"/>
      <c r="C104" s="158">
        <v>1</v>
      </c>
      <c r="D104" s="159">
        <v>2</v>
      </c>
      <c r="E104" s="160">
        <v>3</v>
      </c>
      <c r="F104" s="160">
        <v>5</v>
      </c>
      <c r="G104" s="159">
        <v>6</v>
      </c>
      <c r="H104" s="161">
        <v>7</v>
      </c>
      <c r="J104" s="242"/>
    </row>
    <row r="105" spans="1:10" ht="16.2" thickBot="1">
      <c r="A105" s="239" t="s">
        <v>356</v>
      </c>
      <c r="B105" s="276" t="s">
        <v>363</v>
      </c>
      <c r="C105" s="277"/>
      <c r="D105" s="166"/>
      <c r="E105" s="166">
        <f>E106+0</f>
        <v>71355.360000000001</v>
      </c>
      <c r="F105" s="166">
        <f>F106+0</f>
        <v>63233.739999999991</v>
      </c>
      <c r="G105" s="164" t="e">
        <f t="shared" ref="G105:G108" si="10">E105/D105*100</f>
        <v>#DIV/0!</v>
      </c>
      <c r="H105" s="164">
        <f t="shared" ref="H105:H108" si="11">F105/E105*100</f>
        <v>88.618065972899572</v>
      </c>
      <c r="J105" s="242"/>
    </row>
    <row r="106" spans="1:10" ht="16.2" thickBot="1">
      <c r="A106" s="167"/>
      <c r="B106" s="168" t="s">
        <v>357</v>
      </c>
      <c r="C106" s="193" t="s">
        <v>358</v>
      </c>
      <c r="D106" s="170"/>
      <c r="E106" s="170">
        <v>71355.360000000001</v>
      </c>
      <c r="F106" s="170">
        <f>F107+0</f>
        <v>63233.739999999991</v>
      </c>
      <c r="G106" s="164" t="e">
        <f t="shared" si="10"/>
        <v>#DIV/0!</v>
      </c>
      <c r="H106" s="164">
        <f t="shared" si="11"/>
        <v>88.618065972899572</v>
      </c>
    </row>
    <row r="107" spans="1:10" ht="16.2" thickBot="1">
      <c r="A107" s="167"/>
      <c r="B107" s="172" t="s">
        <v>359</v>
      </c>
      <c r="C107" s="167" t="s">
        <v>360</v>
      </c>
      <c r="D107" s="170"/>
      <c r="E107" s="173"/>
      <c r="F107" s="170">
        <f>SUM(F108:F109)</f>
        <v>63233.739999999991</v>
      </c>
      <c r="G107" s="164" t="e">
        <f t="shared" si="10"/>
        <v>#DIV/0!</v>
      </c>
      <c r="H107" s="164" t="e">
        <f t="shared" si="11"/>
        <v>#DIV/0!</v>
      </c>
    </row>
    <row r="108" spans="1:10" ht="16.2" thickBot="1">
      <c r="A108" s="167"/>
      <c r="B108" s="174" t="s">
        <v>365</v>
      </c>
      <c r="C108" s="171" t="s">
        <v>366</v>
      </c>
      <c r="D108" s="176"/>
      <c r="E108" s="177"/>
      <c r="F108" s="176">
        <f>SAŽETAK!H27+' P I R PREMA EKONOMSKOJ KL.'!F99</f>
        <v>63233.739999999991</v>
      </c>
      <c r="G108" s="164" t="e">
        <f t="shared" si="10"/>
        <v>#DIV/0!</v>
      </c>
      <c r="H108" s="164" t="e">
        <f t="shared" si="11"/>
        <v>#DIV/0!</v>
      </c>
    </row>
    <row r="109" spans="1:10">
      <c r="J109" s="242"/>
    </row>
    <row r="111" spans="1:10">
      <c r="E111" s="242"/>
    </row>
  </sheetData>
  <mergeCells count="25">
    <mergeCell ref="B105:C105"/>
    <mergeCell ref="A102:H102"/>
    <mergeCell ref="A103:A104"/>
    <mergeCell ref="B103:B104"/>
    <mergeCell ref="A1:H1"/>
    <mergeCell ref="A2:H2"/>
    <mergeCell ref="A3:H3"/>
    <mergeCell ref="A4:H4"/>
    <mergeCell ref="A5:H5"/>
    <mergeCell ref="A93:H93"/>
    <mergeCell ref="B96:C96"/>
    <mergeCell ref="B94:B95"/>
    <mergeCell ref="A94:A95"/>
    <mergeCell ref="A6:H6"/>
    <mergeCell ref="A7:H7"/>
    <mergeCell ref="A37:H37"/>
    <mergeCell ref="A35:I35"/>
    <mergeCell ref="A36:I36"/>
    <mergeCell ref="A8:A10"/>
    <mergeCell ref="B8:B10"/>
    <mergeCell ref="B11:C11"/>
    <mergeCell ref="B41:C41"/>
    <mergeCell ref="B85:C85"/>
    <mergeCell ref="A38:A40"/>
    <mergeCell ref="B38:B4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9" fitToHeight="0" orientation="landscape" r:id="rId1"/>
  <ignoredErrors>
    <ignoredError sqref="F42:H42 E43:G43 E52:G52 E47:F47 E73:G73 E89:F89 G44 E44:E46 E49:F49 E48 E50 E57:G57 E53:E56 G53:G56 E64:G64 E58:E63 G58:G59 E68:E72 G68 E79:F79 E74:E77 E83:F83 E80:E81 E85:F85 E84 E88 E90 G61:G63 G65:G66 E65:E66 F51:G51 F78 F82 E87:F87 F86" formula="1"/>
    <ignoredError sqref="G15:H15 H91 G67:H67 G26:H32 G96:H100 G105:H108" evalError="1"/>
    <ignoredError sqref="B13:B34 B68:C87 B89:C91 B88 B45:C64 B66:C66 B65 A96 B97 B98:B99 B106:B108 A105:A108" numberStoredAsText="1"/>
    <ignoredError sqref="H68:H88 G45:G50 G69:G72 G74:G88 G60 G89:H90 H43:H66" evalError="1" formula="1"/>
    <ignoredError sqref="D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1"/>
  <sheetViews>
    <sheetView workbookViewId="0">
      <selection activeCell="C41" sqref="C41"/>
    </sheetView>
  </sheetViews>
  <sheetFormatPr defaultRowHeight="14.4"/>
  <cols>
    <col min="1" max="1" width="2.77734375" bestFit="1" customWidth="1"/>
    <col min="2" max="2" width="12.44140625" customWidth="1"/>
    <col min="3" max="3" width="60.21875" bestFit="1" customWidth="1"/>
    <col min="4" max="4" width="14.88671875" customWidth="1"/>
    <col min="5" max="5" width="15.77734375" customWidth="1"/>
    <col min="6" max="6" width="14.44140625" customWidth="1"/>
    <col min="7" max="7" width="14.44140625" bestFit="1" customWidth="1"/>
    <col min="8" max="8" width="11.6640625" bestFit="1" customWidth="1"/>
    <col min="9" max="9" width="9.33203125" bestFit="1" customWidth="1"/>
    <col min="10" max="10" width="15.77734375" customWidth="1"/>
    <col min="11" max="11" width="11.109375" bestFit="1" customWidth="1"/>
    <col min="12" max="12" width="10.77734375" bestFit="1" customWidth="1"/>
  </cols>
  <sheetData>
    <row r="1" spans="1:17" ht="16.2" thickBot="1">
      <c r="A1" s="304" t="s">
        <v>138</v>
      </c>
      <c r="B1" s="281"/>
      <c r="C1" s="281"/>
      <c r="D1" s="281"/>
      <c r="E1" s="281"/>
      <c r="F1" s="281"/>
      <c r="G1" s="281"/>
      <c r="H1" s="282"/>
      <c r="I1" s="66"/>
      <c r="J1" s="67"/>
      <c r="K1" s="67"/>
      <c r="L1" s="67"/>
      <c r="M1" s="67"/>
      <c r="N1" s="67"/>
      <c r="O1" s="67"/>
      <c r="P1" s="67"/>
      <c r="Q1" s="67"/>
    </row>
    <row r="2" spans="1:17" ht="18" customHeight="1" thickBot="1">
      <c r="A2" s="304" t="s">
        <v>331</v>
      </c>
      <c r="B2" s="264"/>
      <c r="C2" s="264"/>
      <c r="D2" s="264"/>
      <c r="E2" s="264"/>
      <c r="F2" s="264"/>
      <c r="G2" s="264"/>
      <c r="H2" s="265"/>
      <c r="I2" s="68"/>
      <c r="J2" s="67"/>
      <c r="K2" s="67"/>
      <c r="L2" s="67"/>
      <c r="M2" s="67"/>
      <c r="N2" s="67"/>
      <c r="O2" s="67"/>
      <c r="P2" s="67"/>
      <c r="Q2" s="67"/>
    </row>
    <row r="3" spans="1:17" ht="15.75" customHeight="1" thickBot="1">
      <c r="A3" s="304" t="s">
        <v>16</v>
      </c>
      <c r="B3" s="281"/>
      <c r="C3" s="281"/>
      <c r="D3" s="281"/>
      <c r="E3" s="281"/>
      <c r="F3" s="281"/>
      <c r="G3" s="281"/>
      <c r="H3" s="282"/>
      <c r="I3" s="66"/>
      <c r="J3" s="67"/>
      <c r="K3" s="67"/>
      <c r="L3" s="67"/>
      <c r="M3" s="67"/>
      <c r="N3" s="67"/>
      <c r="O3" s="67"/>
      <c r="P3" s="67"/>
      <c r="Q3" s="67"/>
    </row>
    <row r="4" spans="1:17" ht="16.2" thickBot="1">
      <c r="A4" s="210"/>
      <c r="B4" s="211"/>
      <c r="C4" s="211"/>
      <c r="D4" s="211"/>
      <c r="E4" s="211"/>
      <c r="F4" s="211"/>
      <c r="G4" s="211"/>
      <c r="H4" s="212"/>
      <c r="I4" s="68"/>
      <c r="J4" s="67"/>
      <c r="K4" s="67"/>
      <c r="L4" s="67"/>
      <c r="M4" s="67"/>
      <c r="N4" s="67"/>
      <c r="O4" s="67"/>
      <c r="P4" s="67"/>
      <c r="Q4" s="67"/>
    </row>
    <row r="5" spans="1:17" ht="18" customHeight="1" thickBot="1">
      <c r="A5" s="304" t="s">
        <v>156</v>
      </c>
      <c r="B5" s="264"/>
      <c r="C5" s="264"/>
      <c r="D5" s="264"/>
      <c r="E5" s="264"/>
      <c r="F5" s="264"/>
      <c r="G5" s="264"/>
      <c r="H5" s="265"/>
      <c r="I5" s="68"/>
      <c r="J5" s="67"/>
      <c r="K5" s="67"/>
      <c r="L5" s="67"/>
      <c r="M5" s="67"/>
      <c r="N5" s="67"/>
      <c r="O5" s="67"/>
      <c r="P5" s="67"/>
      <c r="Q5" s="67"/>
    </row>
    <row r="6" spans="1:17" ht="16.2" thickBot="1">
      <c r="A6" s="305"/>
      <c r="B6" s="281"/>
      <c r="C6" s="281"/>
      <c r="D6" s="281"/>
      <c r="E6" s="281"/>
      <c r="F6" s="281"/>
      <c r="G6" s="281"/>
      <c r="H6" s="282"/>
      <c r="I6" s="66"/>
      <c r="J6" s="67"/>
      <c r="K6" s="67"/>
      <c r="L6" s="67"/>
      <c r="M6" s="67"/>
      <c r="N6" s="67"/>
      <c r="O6" s="67"/>
      <c r="P6" s="67"/>
      <c r="Q6" s="67"/>
    </row>
    <row r="7" spans="1:17" ht="15.75" customHeight="1" thickBot="1">
      <c r="A7" s="304" t="s">
        <v>216</v>
      </c>
      <c r="B7" s="264"/>
      <c r="C7" s="264"/>
      <c r="D7" s="264"/>
      <c r="E7" s="264"/>
      <c r="F7" s="264"/>
      <c r="G7" s="264"/>
      <c r="H7" s="265"/>
      <c r="I7" s="68"/>
      <c r="J7" s="67"/>
      <c r="K7" s="67"/>
      <c r="L7" s="67"/>
      <c r="M7" s="67"/>
      <c r="N7" s="67"/>
      <c r="O7" s="67"/>
      <c r="P7" s="67"/>
      <c r="Q7" s="67"/>
    </row>
    <row r="8" spans="1:17" ht="15" thickBot="1">
      <c r="A8" s="301">
        <v>1</v>
      </c>
      <c r="B8" s="264"/>
      <c r="C8" s="265"/>
      <c r="D8" s="48">
        <v>2</v>
      </c>
      <c r="E8" s="48">
        <v>3</v>
      </c>
      <c r="F8" s="48">
        <v>4</v>
      </c>
      <c r="G8" s="48">
        <v>5</v>
      </c>
      <c r="H8" s="48">
        <v>6</v>
      </c>
      <c r="J8" s="115"/>
    </row>
    <row r="9" spans="1:17" ht="43.8" thickBot="1">
      <c r="A9" s="299" t="s">
        <v>157</v>
      </c>
      <c r="B9" s="300"/>
      <c r="C9" s="73" t="s">
        <v>158</v>
      </c>
      <c r="D9" s="74" t="s">
        <v>229</v>
      </c>
      <c r="E9" s="74" t="s">
        <v>180</v>
      </c>
      <c r="F9" s="74" t="s">
        <v>217</v>
      </c>
      <c r="G9" s="74" t="s">
        <v>332</v>
      </c>
      <c r="H9" s="74" t="s">
        <v>333</v>
      </c>
    </row>
    <row r="10" spans="1:17" ht="15" thickBot="1">
      <c r="A10" s="296" t="s">
        <v>159</v>
      </c>
      <c r="B10" s="297"/>
      <c r="C10" s="298"/>
      <c r="D10" s="76">
        <f>SUM(D11:D22)</f>
        <v>435671.97</v>
      </c>
      <c r="E10" s="76">
        <f>SUM(E11:E22)</f>
        <v>1093611.2200000002</v>
      </c>
      <c r="F10" s="76">
        <f>SUM(F11:F22)</f>
        <v>501449.87</v>
      </c>
      <c r="G10" s="86">
        <f t="shared" ref="G10:G16" si="0">F10/D10*100</f>
        <v>115.09803350442766</v>
      </c>
      <c r="H10" s="87">
        <f t="shared" ref="H10:H16" si="1">F10/E10*100</f>
        <v>45.85266325266852</v>
      </c>
    </row>
    <row r="11" spans="1:17" ht="13.95" customHeight="1" thickBot="1">
      <c r="A11" s="69">
        <v>1</v>
      </c>
      <c r="B11" s="145" t="s">
        <v>192</v>
      </c>
      <c r="C11" s="146" t="s">
        <v>140</v>
      </c>
      <c r="D11" s="31">
        <v>15547.65</v>
      </c>
      <c r="E11" s="31">
        <v>69977.679999999993</v>
      </c>
      <c r="F11" s="31">
        <v>20108.990000000002</v>
      </c>
      <c r="G11" s="89">
        <f t="shared" si="0"/>
        <v>129.33780989409976</v>
      </c>
      <c r="H11" s="88">
        <f t="shared" si="1"/>
        <v>28.736291343182575</v>
      </c>
    </row>
    <row r="12" spans="1:17" ht="13.95" customHeight="1" thickBot="1">
      <c r="A12" s="71"/>
      <c r="B12" s="145" t="s">
        <v>193</v>
      </c>
      <c r="C12" s="40" t="s">
        <v>199</v>
      </c>
      <c r="D12" s="39">
        <f>D30+0</f>
        <v>0</v>
      </c>
      <c r="E12" s="39">
        <v>8054.27</v>
      </c>
      <c r="F12" s="39">
        <f>F30+0</f>
        <v>5547.3</v>
      </c>
      <c r="G12" s="89" t="e">
        <f t="shared" si="0"/>
        <v>#DIV/0!</v>
      </c>
      <c r="H12" s="88">
        <f t="shared" si="1"/>
        <v>68.874025827294091</v>
      </c>
    </row>
    <row r="13" spans="1:17" ht="13.95" customHeight="1" thickBot="1">
      <c r="A13" s="71">
        <v>3</v>
      </c>
      <c r="B13" s="145" t="s">
        <v>194</v>
      </c>
      <c r="C13" s="146" t="s">
        <v>141</v>
      </c>
      <c r="D13" s="39">
        <v>0.02</v>
      </c>
      <c r="E13" s="39">
        <v>2500.1</v>
      </c>
      <c r="F13" s="150">
        <v>0.03</v>
      </c>
      <c r="G13" s="89">
        <f t="shared" si="0"/>
        <v>150</v>
      </c>
      <c r="H13" s="88">
        <f t="shared" si="1"/>
        <v>1.1999520019199232E-3</v>
      </c>
    </row>
    <row r="14" spans="1:17" ht="13.95" customHeight="1" thickBot="1">
      <c r="A14" s="71">
        <v>4</v>
      </c>
      <c r="B14" s="145" t="s">
        <v>195</v>
      </c>
      <c r="C14" s="146" t="s">
        <v>200</v>
      </c>
      <c r="D14" s="37">
        <v>40029.83</v>
      </c>
      <c r="E14" s="37">
        <v>63244.03</v>
      </c>
      <c r="F14" s="151">
        <v>35140.32</v>
      </c>
      <c r="G14" s="89">
        <f t="shared" si="0"/>
        <v>87.785334087104545</v>
      </c>
      <c r="H14" s="88">
        <f t="shared" si="1"/>
        <v>55.563062632156743</v>
      </c>
    </row>
    <row r="15" spans="1:17" s="3" customFormat="1" ht="13.95" customHeight="1" thickBot="1">
      <c r="A15" s="69"/>
      <c r="B15" s="145" t="s">
        <v>196</v>
      </c>
      <c r="C15" s="146" t="s">
        <v>201</v>
      </c>
      <c r="D15" s="39">
        <v>144</v>
      </c>
      <c r="E15" s="31">
        <v>3000</v>
      </c>
      <c r="F15" s="75">
        <v>1280</v>
      </c>
      <c r="G15" s="89">
        <f t="shared" si="0"/>
        <v>888.88888888888891</v>
      </c>
      <c r="H15" s="88">
        <f t="shared" si="1"/>
        <v>42.666666666666671</v>
      </c>
    </row>
    <row r="16" spans="1:17" ht="13.95" customHeight="1" thickBot="1">
      <c r="A16" s="71">
        <v>5</v>
      </c>
      <c r="B16" s="145" t="s">
        <v>183</v>
      </c>
      <c r="C16" s="146" t="s">
        <v>203</v>
      </c>
      <c r="D16" s="42">
        <v>1494.56</v>
      </c>
      <c r="E16" s="42">
        <v>2107.48</v>
      </c>
      <c r="F16" s="42">
        <f>F36+0</f>
        <v>1337.4299999999998</v>
      </c>
      <c r="G16" s="89">
        <f t="shared" si="0"/>
        <v>89.486537843913922</v>
      </c>
      <c r="H16" s="88">
        <f t="shared" si="1"/>
        <v>63.461100461214336</v>
      </c>
    </row>
    <row r="17" spans="1:11" s="3" customFormat="1" ht="13.95" customHeight="1" thickBot="1">
      <c r="A17" s="71"/>
      <c r="B17" s="145" t="s">
        <v>210</v>
      </c>
      <c r="C17" s="146" t="s">
        <v>211</v>
      </c>
      <c r="D17" s="42">
        <v>371.52</v>
      </c>
      <c r="E17" s="42">
        <v>0</v>
      </c>
      <c r="F17" s="42">
        <v>0</v>
      </c>
      <c r="G17" s="89">
        <f t="shared" ref="G17:G21" si="2">F17/D17*100</f>
        <v>0</v>
      </c>
      <c r="H17" s="88" t="e">
        <f t="shared" ref="H17:H21" si="3">F17/E17*100</f>
        <v>#DIV/0!</v>
      </c>
      <c r="I17" s="148"/>
    </row>
    <row r="18" spans="1:11" ht="13.95" customHeight="1" thickBot="1">
      <c r="A18" s="71"/>
      <c r="B18" s="145" t="s">
        <v>185</v>
      </c>
      <c r="C18" s="146" t="s">
        <v>202</v>
      </c>
      <c r="D18" s="42">
        <v>367307.35</v>
      </c>
      <c r="E18" s="31">
        <v>920785.31</v>
      </c>
      <c r="F18" s="75">
        <v>428942.74</v>
      </c>
      <c r="G18" s="89">
        <f t="shared" si="2"/>
        <v>116.78033124030871</v>
      </c>
      <c r="H18" s="88">
        <f t="shared" si="3"/>
        <v>46.584446487314182</v>
      </c>
      <c r="J18" s="149"/>
    </row>
    <row r="19" spans="1:11" ht="13.95" customHeight="1" thickBot="1">
      <c r="A19" s="71"/>
      <c r="B19" s="145" t="s">
        <v>207</v>
      </c>
      <c r="C19" s="146" t="s">
        <v>208</v>
      </c>
      <c r="D19" s="39">
        <v>0</v>
      </c>
      <c r="E19" s="31">
        <v>8000</v>
      </c>
      <c r="F19" s="75">
        <f>714.43</f>
        <v>714.43</v>
      </c>
      <c r="G19" s="89" t="e">
        <f t="shared" si="2"/>
        <v>#DIV/0!</v>
      </c>
      <c r="H19" s="88">
        <f t="shared" si="3"/>
        <v>8.930374999999998</v>
      </c>
    </row>
    <row r="20" spans="1:11" s="3" customFormat="1" ht="13.95" customHeight="1" thickBot="1">
      <c r="A20" s="71"/>
      <c r="B20" s="145" t="s">
        <v>197</v>
      </c>
      <c r="C20" s="146" t="s">
        <v>204</v>
      </c>
      <c r="D20" s="39">
        <v>8469.23</v>
      </c>
      <c r="E20" s="39">
        <v>11942.35</v>
      </c>
      <c r="F20" s="39">
        <f>F41+0</f>
        <v>7578.63</v>
      </c>
      <c r="G20" s="89">
        <f t="shared" si="2"/>
        <v>89.484286056701734</v>
      </c>
      <c r="H20" s="88">
        <f t="shared" si="3"/>
        <v>63.460123007615756</v>
      </c>
      <c r="J20" s="148"/>
    </row>
    <row r="21" spans="1:11" s="3" customFormat="1" ht="13.95" customHeight="1" thickBot="1">
      <c r="A21" s="71"/>
      <c r="B21" s="145" t="s">
        <v>212</v>
      </c>
      <c r="C21" s="146" t="s">
        <v>213</v>
      </c>
      <c r="D21" s="39">
        <v>2105.31</v>
      </c>
      <c r="E21" s="39">
        <v>0</v>
      </c>
      <c r="F21" s="39">
        <v>0</v>
      </c>
      <c r="G21" s="89">
        <f t="shared" si="2"/>
        <v>0</v>
      </c>
      <c r="H21" s="88" t="e">
        <f t="shared" si="3"/>
        <v>#DIV/0!</v>
      </c>
    </row>
    <row r="22" spans="1:11" ht="13.95" customHeight="1" thickBot="1">
      <c r="A22" s="71">
        <v>6</v>
      </c>
      <c r="B22" s="145" t="s">
        <v>198</v>
      </c>
      <c r="C22" s="147" t="s">
        <v>205</v>
      </c>
      <c r="D22" s="37">
        <v>202.5</v>
      </c>
      <c r="E22" s="31">
        <v>4000</v>
      </c>
      <c r="F22" s="75">
        <v>800</v>
      </c>
      <c r="G22" s="89">
        <f>F22/D22*100</f>
        <v>395.06172839506172</v>
      </c>
      <c r="H22" s="88">
        <f>F22/E22*100</f>
        <v>20</v>
      </c>
      <c r="I22" s="12"/>
      <c r="J22" s="115"/>
    </row>
    <row r="23" spans="1:11" ht="13.95" customHeight="1">
      <c r="A23" s="44"/>
      <c r="B23" s="152"/>
      <c r="C23" s="144"/>
      <c r="D23" s="12"/>
      <c r="E23" s="12"/>
      <c r="F23" s="12"/>
      <c r="G23" s="12"/>
      <c r="H23" s="43"/>
      <c r="I23" s="32"/>
      <c r="J23" s="12"/>
      <c r="K23" s="115"/>
    </row>
    <row r="24" spans="1:11" ht="13.95" customHeight="1" thickBot="1">
      <c r="A24" s="24"/>
      <c r="B24" s="65"/>
      <c r="C24" s="65"/>
      <c r="D24" s="65"/>
      <c r="E24" s="65"/>
      <c r="F24" s="65"/>
      <c r="G24" s="65"/>
      <c r="H24" s="12"/>
      <c r="I24" s="43"/>
      <c r="J24" s="12"/>
    </row>
    <row r="25" spans="1:11" ht="13.95" customHeight="1" thickBot="1">
      <c r="A25" s="304" t="s">
        <v>215</v>
      </c>
      <c r="B25" s="281"/>
      <c r="C25" s="281"/>
      <c r="D25" s="281"/>
      <c r="E25" s="281"/>
      <c r="F25" s="281"/>
      <c r="G25" s="281"/>
      <c r="H25" s="282"/>
      <c r="J25" s="115"/>
    </row>
    <row r="26" spans="1:11" ht="13.95" customHeight="1" thickBot="1">
      <c r="A26" s="301">
        <v>1</v>
      </c>
      <c r="B26" s="302"/>
      <c r="C26" s="303"/>
      <c r="D26" s="48">
        <v>2</v>
      </c>
      <c r="E26" s="48">
        <v>3</v>
      </c>
      <c r="F26" s="48">
        <v>4</v>
      </c>
      <c r="G26" s="48">
        <v>5</v>
      </c>
      <c r="H26" s="48">
        <v>6</v>
      </c>
    </row>
    <row r="27" spans="1:11" ht="43.8" thickBot="1">
      <c r="A27" s="299" t="s">
        <v>157</v>
      </c>
      <c r="B27" s="300"/>
      <c r="C27" s="73" t="s">
        <v>158</v>
      </c>
      <c r="D27" s="74" t="s">
        <v>229</v>
      </c>
      <c r="E27" s="74" t="s">
        <v>180</v>
      </c>
      <c r="F27" s="74" t="s">
        <v>217</v>
      </c>
      <c r="G27" s="74" t="s">
        <v>332</v>
      </c>
      <c r="H27" s="74" t="s">
        <v>333</v>
      </c>
      <c r="J27" s="115"/>
    </row>
    <row r="28" spans="1:11" ht="13.95" customHeight="1" thickBot="1">
      <c r="A28" s="296" t="s">
        <v>160</v>
      </c>
      <c r="B28" s="297"/>
      <c r="C28" s="298"/>
      <c r="D28" s="76">
        <f>SUM(D29:D44)</f>
        <v>501194.10000000003</v>
      </c>
      <c r="E28" s="76">
        <f>SUM(E29:E44)</f>
        <v>1033424.87</v>
      </c>
      <c r="F28" s="76">
        <f>SUM(F29:F44)</f>
        <v>501635.71</v>
      </c>
      <c r="G28" s="86">
        <f>F28/D28*100</f>
        <v>100.08811157194388</v>
      </c>
      <c r="H28" s="209">
        <f>F28/E28*100</f>
        <v>48.541091332551346</v>
      </c>
    </row>
    <row r="29" spans="1:11" ht="15" thickBot="1">
      <c r="A29" s="69">
        <v>1</v>
      </c>
      <c r="B29" s="140" t="s">
        <v>192</v>
      </c>
      <c r="C29" s="141" t="s">
        <v>140</v>
      </c>
      <c r="D29" s="31">
        <v>17721.919999999998</v>
      </c>
      <c r="E29" s="31">
        <f>'POSEBNI DIO'!C8+0</f>
        <v>69977.679999999993</v>
      </c>
      <c r="F29" s="31">
        <v>20965.990000000002</v>
      </c>
      <c r="G29" s="89">
        <f t="shared" ref="G29:G44" si="4">F29/D29*100</f>
        <v>118.30540934616567</v>
      </c>
      <c r="H29" s="88">
        <f t="shared" ref="H29:H44" si="5">F29/E29*100</f>
        <v>29.960967554225864</v>
      </c>
      <c r="I29" s="44"/>
    </row>
    <row r="30" spans="1:11" ht="15" thickBot="1">
      <c r="A30" s="71"/>
      <c r="B30" s="140" t="s">
        <v>193</v>
      </c>
      <c r="C30" s="40" t="s">
        <v>199</v>
      </c>
      <c r="D30" s="31">
        <v>0</v>
      </c>
      <c r="E30" s="31">
        <f>'POSEBNI DIO'!C9+0</f>
        <v>8054.2699999999995</v>
      </c>
      <c r="F30" s="31">
        <f>'POSEBNI DIO'!D9+0</f>
        <v>5547.3</v>
      </c>
      <c r="G30" s="89" t="e">
        <f t="shared" si="4"/>
        <v>#DIV/0!</v>
      </c>
      <c r="H30" s="88">
        <f t="shared" si="5"/>
        <v>68.874025827294105</v>
      </c>
      <c r="I30" s="44"/>
    </row>
    <row r="31" spans="1:11" ht="13.95" customHeight="1" thickBot="1">
      <c r="A31" s="71">
        <v>3</v>
      </c>
      <c r="B31" s="140" t="s">
        <v>194</v>
      </c>
      <c r="C31" s="142" t="s">
        <v>141</v>
      </c>
      <c r="D31" s="31">
        <v>0</v>
      </c>
      <c r="E31" s="31">
        <f>'POSEBNI DIO'!C10+0</f>
        <v>2500.1</v>
      </c>
      <c r="F31" s="31">
        <f>'POSEBNI DIO'!D10+0</f>
        <v>0</v>
      </c>
      <c r="G31" s="89" t="e">
        <f t="shared" si="4"/>
        <v>#DIV/0!</v>
      </c>
      <c r="H31" s="88">
        <f t="shared" si="5"/>
        <v>0</v>
      </c>
      <c r="I31" s="44"/>
    </row>
    <row r="32" spans="1:11" ht="13.95" customHeight="1" thickBot="1">
      <c r="A32" s="71"/>
      <c r="B32" s="140" t="s">
        <v>348</v>
      </c>
      <c r="C32" s="141" t="s">
        <v>161</v>
      </c>
      <c r="D32" s="31">
        <v>275</v>
      </c>
      <c r="E32" s="31">
        <f>'POSEBNI DIO'!C11+0</f>
        <v>2957.25</v>
      </c>
      <c r="F32" s="31">
        <f>'POSEBNI DIO'!D11+0</f>
        <v>25</v>
      </c>
      <c r="G32" s="89">
        <f t="shared" si="4"/>
        <v>9.0909090909090917</v>
      </c>
      <c r="H32" s="88">
        <f t="shared" si="5"/>
        <v>0.84537999830924004</v>
      </c>
      <c r="I32" s="44"/>
    </row>
    <row r="33" spans="1:10" ht="13.95" customHeight="1" thickBot="1">
      <c r="A33" s="71">
        <v>4</v>
      </c>
      <c r="B33" s="140" t="s">
        <v>195</v>
      </c>
      <c r="C33" s="142" t="s">
        <v>200</v>
      </c>
      <c r="D33" s="31">
        <v>40395.32</v>
      </c>
      <c r="E33" s="31">
        <f>'POSEBNI DIO'!C12+0</f>
        <v>63244.03</v>
      </c>
      <c r="F33" s="31">
        <v>34881.730000000003</v>
      </c>
      <c r="G33" s="89">
        <f t="shared" si="4"/>
        <v>86.350918868819477</v>
      </c>
      <c r="H33" s="88">
        <f t="shared" si="5"/>
        <v>55.154186094719151</v>
      </c>
      <c r="I33" s="44"/>
    </row>
    <row r="34" spans="1:10" ht="13.95" customHeight="1" thickBot="1">
      <c r="A34" s="71"/>
      <c r="B34" s="140" t="s">
        <v>196</v>
      </c>
      <c r="C34" s="142" t="s">
        <v>201</v>
      </c>
      <c r="D34" s="31">
        <v>144</v>
      </c>
      <c r="E34" s="31">
        <f>'POSEBNI DIO'!C13+0</f>
        <v>3000</v>
      </c>
      <c r="F34" s="31">
        <f>'POSEBNI DIO'!D13+0</f>
        <v>1271.5999999999999</v>
      </c>
      <c r="G34" s="89">
        <f t="shared" si="4"/>
        <v>883.05555555555554</v>
      </c>
      <c r="H34" s="88">
        <f t="shared" si="5"/>
        <v>42.386666666666663</v>
      </c>
      <c r="I34" s="44"/>
    </row>
    <row r="35" spans="1:10" ht="13.95" customHeight="1" thickBot="1">
      <c r="A35" s="71"/>
      <c r="B35" s="140" t="s">
        <v>350</v>
      </c>
      <c r="C35" s="142" t="s">
        <v>214</v>
      </c>
      <c r="D35" s="31">
        <v>0</v>
      </c>
      <c r="E35" s="31">
        <v>0</v>
      </c>
      <c r="F35" s="31">
        <v>0</v>
      </c>
      <c r="G35" s="89" t="e">
        <f t="shared" ref="G35" si="6">F35/D35*100</f>
        <v>#DIV/0!</v>
      </c>
      <c r="H35" s="88" t="e">
        <f t="shared" ref="H35" si="7">F35/E35*100</f>
        <v>#DIV/0!</v>
      </c>
      <c r="I35" s="44"/>
    </row>
    <row r="36" spans="1:10" ht="15" thickBot="1">
      <c r="A36" s="69">
        <v>5</v>
      </c>
      <c r="B36" s="140" t="s">
        <v>183</v>
      </c>
      <c r="C36" s="142" t="s">
        <v>203</v>
      </c>
      <c r="D36" s="31">
        <v>1838.24</v>
      </c>
      <c r="E36" s="31">
        <f>'POSEBNI DIO'!C14+0</f>
        <v>2107.48</v>
      </c>
      <c r="F36" s="31">
        <f>'POSEBNI DIO'!D14+0</f>
        <v>1337.4299999999998</v>
      </c>
      <c r="G36" s="89">
        <f t="shared" si="4"/>
        <v>72.756005744625284</v>
      </c>
      <c r="H36" s="88">
        <f t="shared" si="5"/>
        <v>63.461100461214336</v>
      </c>
      <c r="I36" s="44"/>
      <c r="J36" s="24"/>
    </row>
    <row r="37" spans="1:10" ht="15" thickBot="1">
      <c r="A37" s="69"/>
      <c r="B37" s="140" t="s">
        <v>349</v>
      </c>
      <c r="C37" s="142" t="s">
        <v>211</v>
      </c>
      <c r="D37" s="31">
        <v>371.52</v>
      </c>
      <c r="E37" s="31">
        <v>0</v>
      </c>
      <c r="F37" s="31">
        <v>0</v>
      </c>
      <c r="G37" s="89">
        <f t="shared" ref="G37" si="8">F37/D37*100</f>
        <v>0</v>
      </c>
      <c r="H37" s="88" t="e">
        <f t="shared" si="5"/>
        <v>#DIV/0!</v>
      </c>
      <c r="I37" s="44"/>
    </row>
    <row r="38" spans="1:10" ht="13.95" customHeight="1" thickBot="1">
      <c r="A38" s="71"/>
      <c r="B38" s="140" t="s">
        <v>185</v>
      </c>
      <c r="C38" s="142" t="s">
        <v>202</v>
      </c>
      <c r="D38" s="31">
        <v>426961.01</v>
      </c>
      <c r="E38" s="31">
        <f>'POSEBNI DIO'!C15+0</f>
        <v>849429.95</v>
      </c>
      <c r="F38" s="31">
        <f>'POSEBNI DIO'!D15+0</f>
        <v>421430.40000000008</v>
      </c>
      <c r="G38" s="89">
        <f t="shared" si="4"/>
        <v>98.704656895954059</v>
      </c>
      <c r="H38" s="88">
        <f t="shared" si="5"/>
        <v>49.613320086017701</v>
      </c>
      <c r="I38" s="44"/>
    </row>
    <row r="39" spans="1:10" ht="13.95" customHeight="1" thickBot="1">
      <c r="A39" s="71"/>
      <c r="B39" s="140" t="s">
        <v>351</v>
      </c>
      <c r="C39" s="141" t="s">
        <v>163</v>
      </c>
      <c r="D39" s="31">
        <v>965</v>
      </c>
      <c r="E39" s="31">
        <f>'POSEBNI DIO'!C16+0</f>
        <v>4310.75</v>
      </c>
      <c r="F39" s="31">
        <f>'POSEBNI DIO'!D16+0</f>
        <v>3934.6</v>
      </c>
      <c r="G39" s="89">
        <f t="shared" si="4"/>
        <v>407.73056994818654</v>
      </c>
      <c r="H39" s="88">
        <f t="shared" si="5"/>
        <v>91.274140230818304</v>
      </c>
      <c r="I39" s="44"/>
    </row>
    <row r="40" spans="1:10" ht="13.95" customHeight="1" thickBot="1">
      <c r="A40" s="71"/>
      <c r="B40" s="140" t="s">
        <v>207</v>
      </c>
      <c r="C40" s="141" t="s">
        <v>208</v>
      </c>
      <c r="D40" s="31">
        <v>0</v>
      </c>
      <c r="E40" s="31">
        <f>'POSEBNI DIO'!C17+0</f>
        <v>8000</v>
      </c>
      <c r="F40" s="31">
        <f>'POSEBNI DIO'!D17+0</f>
        <v>714.43000000000006</v>
      </c>
      <c r="G40" s="89" t="e">
        <f t="shared" si="4"/>
        <v>#DIV/0!</v>
      </c>
      <c r="H40" s="88">
        <f t="shared" si="5"/>
        <v>8.9303749999999997</v>
      </c>
      <c r="I40" s="44"/>
    </row>
    <row r="41" spans="1:10" ht="13.95" customHeight="1" thickBot="1">
      <c r="A41" s="71"/>
      <c r="B41" s="140" t="s">
        <v>197</v>
      </c>
      <c r="C41" s="141" t="s">
        <v>204</v>
      </c>
      <c r="D41" s="31">
        <v>10416.780000000001</v>
      </c>
      <c r="E41" s="31">
        <f>'POSEBNI DIO'!C18+0</f>
        <v>11942.35</v>
      </c>
      <c r="F41" s="31">
        <f>'POSEBNI DIO'!D18+0</f>
        <v>7578.63</v>
      </c>
      <c r="G41" s="89">
        <f t="shared" si="4"/>
        <v>72.754056435865976</v>
      </c>
      <c r="H41" s="88">
        <f t="shared" si="5"/>
        <v>63.460123007615756</v>
      </c>
      <c r="I41" s="44"/>
    </row>
    <row r="42" spans="1:10" ht="13.95" customHeight="1" thickBot="1">
      <c r="A42" s="71"/>
      <c r="B42" s="140" t="s">
        <v>352</v>
      </c>
      <c r="C42" s="141" t="s">
        <v>213</v>
      </c>
      <c r="D42" s="31">
        <v>2105.31</v>
      </c>
      <c r="E42" s="31">
        <v>0</v>
      </c>
      <c r="F42" s="31">
        <v>0</v>
      </c>
      <c r="G42" s="89">
        <f t="shared" ref="G42" si="9">F42/D42*100</f>
        <v>0</v>
      </c>
      <c r="H42" s="88" t="e">
        <f t="shared" ref="H42" si="10">F42/E42*100</f>
        <v>#DIV/0!</v>
      </c>
      <c r="I42" s="44"/>
      <c r="J42" s="24"/>
    </row>
    <row r="43" spans="1:10" ht="13.95" customHeight="1" thickBot="1">
      <c r="A43" s="71">
        <v>6</v>
      </c>
      <c r="B43" s="140" t="s">
        <v>198</v>
      </c>
      <c r="C43" s="143" t="s">
        <v>205</v>
      </c>
      <c r="D43" s="31">
        <v>0</v>
      </c>
      <c r="E43" s="31">
        <f>'POSEBNI DIO'!C19+0</f>
        <v>4000</v>
      </c>
      <c r="F43" s="31">
        <f>'POSEBNI DIO'!D19+0</f>
        <v>800</v>
      </c>
      <c r="G43" s="89" t="e">
        <f t="shared" si="4"/>
        <v>#DIV/0!</v>
      </c>
      <c r="H43" s="88">
        <f t="shared" si="5"/>
        <v>20</v>
      </c>
      <c r="I43" s="44"/>
    </row>
    <row r="44" spans="1:10" s="3" customFormat="1" ht="13.95" customHeight="1" thickBot="1">
      <c r="A44" s="71"/>
      <c r="B44" s="140" t="s">
        <v>353</v>
      </c>
      <c r="C44" s="143" t="s">
        <v>206</v>
      </c>
      <c r="D44" s="31">
        <v>0</v>
      </c>
      <c r="E44" s="31">
        <f>'POSEBNI DIO'!C20+0</f>
        <v>3901.01</v>
      </c>
      <c r="F44" s="31">
        <f>'POSEBNI DIO'!D20+0</f>
        <v>3148.6</v>
      </c>
      <c r="G44" s="89" t="e">
        <f t="shared" si="4"/>
        <v>#DIV/0!</v>
      </c>
      <c r="H44" s="88">
        <f t="shared" si="5"/>
        <v>80.712430883284071</v>
      </c>
      <c r="I44" s="44"/>
      <c r="J44"/>
    </row>
    <row r="45" spans="1:10" ht="13.95" customHeight="1">
      <c r="A45" s="44"/>
      <c r="B45" s="44"/>
      <c r="C45" s="44"/>
      <c r="D45" s="44"/>
      <c r="E45" s="44"/>
      <c r="F45" s="44"/>
      <c r="G45" s="44"/>
      <c r="H45" s="44"/>
      <c r="I45" s="44"/>
      <c r="J45" s="3"/>
    </row>
    <row r="46" spans="1:10" ht="13.9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 ht="13.95" customHeight="1">
      <c r="A47" s="24"/>
      <c r="B47" s="24"/>
      <c r="C47" s="24"/>
      <c r="D47" s="24"/>
      <c r="E47" s="24"/>
      <c r="F47" s="24"/>
      <c r="G47" s="24"/>
      <c r="H47" s="24"/>
      <c r="I47" s="24"/>
      <c r="J47" s="44"/>
    </row>
    <row r="48" spans="1:10" ht="13.95" customHeight="1">
      <c r="A48" s="24"/>
      <c r="B48" s="24"/>
      <c r="C48" s="24"/>
      <c r="D48" s="24"/>
      <c r="E48" s="24"/>
      <c r="F48" s="24"/>
      <c r="G48" s="24"/>
      <c r="H48" s="24"/>
      <c r="I48" s="24"/>
    </row>
    <row r="49" spans="10:11" ht="13.95" customHeight="1"/>
    <row r="50" spans="10:11" ht="13.95" customHeight="1"/>
    <row r="51" spans="10:11" ht="13.95" customHeight="1"/>
    <row r="52" spans="10:11" ht="13.95" customHeight="1"/>
    <row r="53" spans="10:11" ht="13.95" customHeight="1"/>
    <row r="54" spans="10:11" ht="13.95" customHeight="1">
      <c r="J54" s="3"/>
    </row>
    <row r="55" spans="10:11" ht="13.95" customHeight="1">
      <c r="K55" s="3"/>
    </row>
    <row r="56" spans="10:11" s="3" customFormat="1" ht="13.95" customHeight="1">
      <c r="J56"/>
      <c r="K56"/>
    </row>
    <row r="57" spans="10:11" ht="13.95" customHeight="1"/>
    <row r="58" spans="10:11" ht="13.95" customHeight="1"/>
    <row r="59" spans="10:11" ht="13.95" customHeight="1"/>
    <row r="60" spans="10:11" ht="13.95" customHeight="1"/>
    <row r="61" spans="10:11" ht="13.95" customHeight="1"/>
    <row r="62" spans="10:11" ht="13.95" customHeight="1"/>
    <row r="63" spans="10:11" ht="13.95" customHeight="1"/>
    <row r="64" spans="10:11" ht="13.95" customHeight="1"/>
    <row r="65" spans="10:11" ht="13.95" customHeight="1"/>
    <row r="66" spans="10:11" ht="13.95" customHeight="1">
      <c r="J66" s="3"/>
    </row>
    <row r="67" spans="10:11" ht="13.95" customHeight="1">
      <c r="K67" s="3"/>
    </row>
    <row r="68" spans="10:11" s="3" customFormat="1" ht="13.95" customHeight="1">
      <c r="J68"/>
      <c r="K68"/>
    </row>
    <row r="69" spans="10:11" ht="13.95" customHeight="1"/>
    <row r="70" spans="10:11" ht="13.95" customHeight="1"/>
    <row r="71" spans="10:11" ht="13.95" customHeight="1"/>
    <row r="72" spans="10:11" ht="13.95" customHeight="1"/>
    <row r="73" spans="10:11" ht="13.95" customHeight="1"/>
    <row r="74" spans="10:11" ht="13.95" customHeight="1"/>
    <row r="75" spans="10:11" ht="13.95" customHeight="1"/>
    <row r="76" spans="10:11" ht="13.95" customHeight="1"/>
    <row r="77" spans="10:11" ht="13.95" customHeight="1"/>
    <row r="78" spans="10:11" ht="13.95" customHeight="1">
      <c r="J78" s="3"/>
    </row>
    <row r="79" spans="10:11" ht="13.95" customHeight="1">
      <c r="K79" s="3"/>
    </row>
    <row r="80" spans="10:11" s="3" customFormat="1" ht="13.95" customHeight="1">
      <c r="J80"/>
      <c r="K80"/>
    </row>
    <row r="81" spans="10:11" ht="13.95" customHeight="1"/>
    <row r="82" spans="10:11" ht="13.95" customHeight="1"/>
    <row r="83" spans="10:11" ht="13.95" customHeight="1"/>
    <row r="84" spans="10:11" ht="13.95" customHeight="1"/>
    <row r="85" spans="10:11" ht="13.95" customHeight="1"/>
    <row r="86" spans="10:11" ht="13.95" customHeight="1"/>
    <row r="87" spans="10:11" ht="13.95" customHeight="1"/>
    <row r="88" spans="10:11" ht="13.95" customHeight="1"/>
    <row r="89" spans="10:11" ht="13.95" customHeight="1"/>
    <row r="90" spans="10:11" ht="13.95" customHeight="1">
      <c r="J90" s="3"/>
    </row>
    <row r="91" spans="10:11" ht="13.95" customHeight="1">
      <c r="K91" s="3"/>
    </row>
    <row r="92" spans="10:11" s="3" customFormat="1" ht="13.95" customHeight="1">
      <c r="J92"/>
      <c r="K92"/>
    </row>
    <row r="93" spans="10:11" ht="13.95" customHeight="1"/>
    <row r="94" spans="10:11" ht="13.95" customHeight="1"/>
    <row r="95" spans="10:11" ht="13.95" customHeight="1"/>
    <row r="96" spans="10:11" ht="13.95" customHeight="1"/>
    <row r="97" spans="10:11" ht="13.95" customHeight="1"/>
    <row r="98" spans="10:11" ht="13.95" customHeight="1"/>
    <row r="99" spans="10:11" ht="13.95" customHeight="1"/>
    <row r="100" spans="10:11" ht="13.95" customHeight="1"/>
    <row r="101" spans="10:11" ht="13.95" customHeight="1"/>
    <row r="102" spans="10:11" ht="13.95" customHeight="1"/>
    <row r="103" spans="10:11" ht="13.95" customHeight="1">
      <c r="J103" s="3"/>
    </row>
    <row r="104" spans="10:11" ht="13.95" customHeight="1">
      <c r="K104" s="3"/>
    </row>
    <row r="105" spans="10:11" s="3" customFormat="1" ht="13.95" customHeight="1">
      <c r="J105"/>
      <c r="K105"/>
    </row>
    <row r="106" spans="10:11" ht="13.95" customHeight="1"/>
    <row r="107" spans="10:11" ht="13.95" customHeight="1"/>
    <row r="108" spans="10:11" ht="13.95" customHeight="1"/>
    <row r="109" spans="10:11" ht="13.95" customHeight="1"/>
    <row r="110" spans="10:11" ht="13.95" customHeight="1"/>
    <row r="111" spans="10:11" ht="13.95" customHeight="1"/>
    <row r="112" spans="10:11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3">
    <mergeCell ref="A8:C8"/>
    <mergeCell ref="A1:H1"/>
    <mergeCell ref="A2:H2"/>
    <mergeCell ref="A3:H3"/>
    <mergeCell ref="A5:H5"/>
    <mergeCell ref="A6:H6"/>
    <mergeCell ref="A7:H7"/>
    <mergeCell ref="A28:C28"/>
    <mergeCell ref="A9:B9"/>
    <mergeCell ref="A10:C10"/>
    <mergeCell ref="A26:C26"/>
    <mergeCell ref="A27:B27"/>
    <mergeCell ref="A25:H2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9" orientation="landscape" r:id="rId1"/>
  <ignoredErrors>
    <ignoredError sqref="D12 G10:H13 E28:H28 G43:H44 G30:H35 G36:H41 H42 H17:H22 G19:G22" evalError="1"/>
    <ignoredError sqref="B11:B22 B29:B31 B33:B34 B38 B36 B40:B41 B4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C13" sqref="C13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6" ht="15" thickBot="1">
      <c r="A1" s="308" t="s">
        <v>138</v>
      </c>
      <c r="B1" s="281"/>
      <c r="C1" s="281"/>
      <c r="D1" s="281"/>
      <c r="E1" s="281"/>
      <c r="F1" s="282"/>
    </row>
    <row r="2" spans="1:6" ht="18" customHeight="1" thickBot="1">
      <c r="A2" s="308" t="s">
        <v>331</v>
      </c>
      <c r="B2" s="264"/>
      <c r="C2" s="264"/>
      <c r="D2" s="264"/>
      <c r="E2" s="264"/>
      <c r="F2" s="265"/>
    </row>
    <row r="3" spans="1:6" ht="15" thickBot="1">
      <c r="A3" s="308" t="s">
        <v>16</v>
      </c>
      <c r="B3" s="306"/>
      <c r="C3" s="306"/>
      <c r="D3" s="306"/>
      <c r="E3" s="306"/>
      <c r="F3" s="307"/>
    </row>
    <row r="4" spans="1:6" ht="16.2" thickBot="1">
      <c r="A4" s="305"/>
      <c r="B4" s="264"/>
      <c r="C4" s="264"/>
      <c r="D4" s="264"/>
      <c r="E4" s="264"/>
      <c r="F4" s="265"/>
    </row>
    <row r="5" spans="1:6" ht="18" customHeight="1" thickBot="1">
      <c r="A5" s="308" t="s">
        <v>155</v>
      </c>
      <c r="B5" s="264"/>
      <c r="C5" s="264"/>
      <c r="D5" s="264"/>
      <c r="E5" s="264"/>
      <c r="F5" s="265"/>
    </row>
    <row r="6" spans="1:6" ht="16.2" thickBot="1">
      <c r="A6" s="305"/>
      <c r="B6" s="306"/>
      <c r="C6" s="306"/>
      <c r="D6" s="306"/>
      <c r="E6" s="306"/>
      <c r="F6" s="307"/>
    </row>
    <row r="7" spans="1:6" ht="15.75" customHeight="1" thickBot="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</row>
    <row r="8" spans="1:6" ht="47.4" thickBot="1">
      <c r="A8" s="51" t="s">
        <v>138</v>
      </c>
      <c r="B8" s="50" t="s">
        <v>229</v>
      </c>
      <c r="C8" s="50" t="s">
        <v>180</v>
      </c>
      <c r="D8" s="50" t="s">
        <v>217</v>
      </c>
      <c r="E8" s="50" t="s">
        <v>332</v>
      </c>
      <c r="F8" s="50" t="s">
        <v>333</v>
      </c>
    </row>
    <row r="9" spans="1:6" ht="30" customHeight="1" thickBot="1">
      <c r="A9" s="52" t="s">
        <v>12</v>
      </c>
      <c r="B9" s="53">
        <f>'P I R PREMA IZVORIMA FINAN.'!D28+0</f>
        <v>501194.10000000003</v>
      </c>
      <c r="C9" s="53">
        <f>'P I R PREMA IZVORIMA FINAN.'!E28+0</f>
        <v>1033424.87</v>
      </c>
      <c r="D9" s="53">
        <f>'P I R PREMA IZVORIMA FINAN.'!F28</f>
        <v>501635.71</v>
      </c>
      <c r="E9" s="54">
        <f t="shared" ref="E9:E56" si="0">D9/B9*100</f>
        <v>100.08811157194388</v>
      </c>
      <c r="F9" s="54">
        <f t="shared" ref="F9:F56" si="1">D9/C9*100</f>
        <v>48.541091332551346</v>
      </c>
    </row>
    <row r="10" spans="1:6" ht="30" customHeight="1" thickBot="1">
      <c r="A10" s="57" t="s">
        <v>43</v>
      </c>
      <c r="B10" s="58">
        <v>0</v>
      </c>
      <c r="C10" s="58">
        <v>0</v>
      </c>
      <c r="D10" s="59">
        <v>0</v>
      </c>
      <c r="E10" s="55" t="e">
        <f t="shared" si="0"/>
        <v>#DIV/0!</v>
      </c>
      <c r="F10" s="55" t="e">
        <f t="shared" si="1"/>
        <v>#DIV/0!</v>
      </c>
    </row>
    <row r="11" spans="1:6" ht="30" customHeight="1" thickBot="1">
      <c r="A11" s="60" t="s">
        <v>44</v>
      </c>
      <c r="B11" s="58">
        <v>0</v>
      </c>
      <c r="C11" s="58">
        <v>0</v>
      </c>
      <c r="D11" s="59">
        <v>0</v>
      </c>
      <c r="E11" s="55" t="e">
        <f t="shared" si="0"/>
        <v>#DIV/0!</v>
      </c>
      <c r="F11" s="55" t="e">
        <f t="shared" si="1"/>
        <v>#DIV/0!</v>
      </c>
    </row>
    <row r="12" spans="1:6" s="3" customFormat="1" ht="30" customHeight="1" thickBot="1">
      <c r="A12" s="60" t="s">
        <v>45</v>
      </c>
      <c r="B12" s="58">
        <v>0</v>
      </c>
      <c r="C12" s="58">
        <v>0</v>
      </c>
      <c r="D12" s="59">
        <v>0</v>
      </c>
      <c r="E12" s="55" t="e">
        <f t="shared" si="0"/>
        <v>#DIV/0!</v>
      </c>
      <c r="F12" s="55" t="e">
        <f t="shared" si="1"/>
        <v>#DIV/0!</v>
      </c>
    </row>
    <row r="13" spans="1:6" s="3" customFormat="1" ht="30" customHeight="1" thickBot="1">
      <c r="A13" s="60" t="s">
        <v>46</v>
      </c>
      <c r="B13" s="58">
        <v>0</v>
      </c>
      <c r="C13" s="58">
        <v>0</v>
      </c>
      <c r="D13" s="59">
        <v>0</v>
      </c>
      <c r="E13" s="55" t="e">
        <f t="shared" si="0"/>
        <v>#DIV/0!</v>
      </c>
      <c r="F13" s="55" t="e">
        <f t="shared" si="1"/>
        <v>#DIV/0!</v>
      </c>
    </row>
    <row r="14" spans="1:6" s="3" customFormat="1" ht="30" customHeight="1" thickBot="1">
      <c r="A14" s="60" t="s">
        <v>47</v>
      </c>
      <c r="B14" s="58">
        <v>0</v>
      </c>
      <c r="C14" s="58">
        <v>0</v>
      </c>
      <c r="D14" s="59">
        <v>0</v>
      </c>
      <c r="E14" s="55" t="e">
        <f t="shared" si="0"/>
        <v>#DIV/0!</v>
      </c>
      <c r="F14" s="55" t="e">
        <f t="shared" si="1"/>
        <v>#DIV/0!</v>
      </c>
    </row>
    <row r="15" spans="1:6" s="3" customFormat="1" ht="30" customHeight="1" thickBot="1">
      <c r="A15" s="60" t="s">
        <v>48</v>
      </c>
      <c r="B15" s="58">
        <v>0</v>
      </c>
      <c r="C15" s="58">
        <v>0</v>
      </c>
      <c r="D15" s="59">
        <v>0</v>
      </c>
      <c r="E15" s="55" t="e">
        <f t="shared" si="0"/>
        <v>#DIV/0!</v>
      </c>
      <c r="F15" s="55" t="e">
        <f t="shared" si="1"/>
        <v>#DIV/0!</v>
      </c>
    </row>
    <row r="16" spans="1:6" s="3" customFormat="1" ht="30" customHeight="1" thickBot="1">
      <c r="A16" s="60" t="s">
        <v>49</v>
      </c>
      <c r="B16" s="58">
        <v>0</v>
      </c>
      <c r="C16" s="58">
        <v>0</v>
      </c>
      <c r="D16" s="59">
        <v>0</v>
      </c>
      <c r="E16" s="55" t="e">
        <f t="shared" si="0"/>
        <v>#DIV/0!</v>
      </c>
      <c r="F16" s="55" t="e">
        <f t="shared" si="1"/>
        <v>#DIV/0!</v>
      </c>
    </row>
    <row r="17" spans="1:6" s="3" customFormat="1" ht="30" customHeight="1" thickBot="1">
      <c r="A17" s="57" t="s">
        <v>50</v>
      </c>
      <c r="B17" s="58">
        <v>0</v>
      </c>
      <c r="C17" s="58">
        <v>0</v>
      </c>
      <c r="D17" s="59">
        <v>0</v>
      </c>
      <c r="E17" s="55" t="e">
        <f t="shared" si="0"/>
        <v>#DIV/0!</v>
      </c>
      <c r="F17" s="55" t="e">
        <f t="shared" si="1"/>
        <v>#DIV/0!</v>
      </c>
    </row>
    <row r="18" spans="1:6" ht="30" customHeight="1" thickBot="1">
      <c r="A18" s="60" t="s">
        <v>51</v>
      </c>
      <c r="B18" s="58">
        <v>0</v>
      </c>
      <c r="C18" s="58">
        <v>0</v>
      </c>
      <c r="D18" s="59">
        <v>0</v>
      </c>
      <c r="E18" s="55" t="e">
        <f t="shared" si="0"/>
        <v>#DIV/0!</v>
      </c>
      <c r="F18" s="55" t="e">
        <f t="shared" si="1"/>
        <v>#DIV/0!</v>
      </c>
    </row>
    <row r="19" spans="1:6" s="3" customFormat="1" ht="30" customHeight="1" thickBot="1">
      <c r="A19" s="60" t="s">
        <v>52</v>
      </c>
      <c r="B19" s="58">
        <v>0</v>
      </c>
      <c r="C19" s="58">
        <v>0</v>
      </c>
      <c r="D19" s="59">
        <v>0</v>
      </c>
      <c r="E19" s="55" t="e">
        <f t="shared" si="0"/>
        <v>#DIV/0!</v>
      </c>
      <c r="F19" s="55" t="e">
        <f t="shared" si="1"/>
        <v>#DIV/0!</v>
      </c>
    </row>
    <row r="20" spans="1:6" s="3" customFormat="1" ht="30" customHeight="1" thickBot="1">
      <c r="A20" s="60" t="s">
        <v>53</v>
      </c>
      <c r="B20" s="58">
        <v>0</v>
      </c>
      <c r="C20" s="58">
        <v>0</v>
      </c>
      <c r="D20" s="59">
        <v>0</v>
      </c>
      <c r="E20" s="55" t="e">
        <f t="shared" si="0"/>
        <v>#DIV/0!</v>
      </c>
      <c r="F20" s="55" t="e">
        <f t="shared" si="1"/>
        <v>#DIV/0!</v>
      </c>
    </row>
    <row r="21" spans="1:6" s="3" customFormat="1" ht="30" customHeight="1" thickBot="1">
      <c r="A21" s="60" t="s">
        <v>54</v>
      </c>
      <c r="B21" s="58">
        <v>0</v>
      </c>
      <c r="C21" s="58">
        <v>0</v>
      </c>
      <c r="D21" s="59">
        <v>0</v>
      </c>
      <c r="E21" s="55" t="e">
        <f t="shared" si="0"/>
        <v>#DIV/0!</v>
      </c>
      <c r="F21" s="55" t="e">
        <f t="shared" si="1"/>
        <v>#DIV/0!</v>
      </c>
    </row>
    <row r="22" spans="1:6" s="3" customFormat="1" ht="30" customHeight="1" thickBot="1">
      <c r="A22" s="60" t="s">
        <v>55</v>
      </c>
      <c r="B22" s="58">
        <v>0</v>
      </c>
      <c r="C22" s="58">
        <v>0</v>
      </c>
      <c r="D22" s="59">
        <v>0</v>
      </c>
      <c r="E22" s="55" t="e">
        <f t="shared" si="0"/>
        <v>#DIV/0!</v>
      </c>
      <c r="F22" s="55" t="e">
        <f t="shared" si="1"/>
        <v>#DIV/0!</v>
      </c>
    </row>
    <row r="23" spans="1:6" s="3" customFormat="1" ht="30" customHeight="1" thickBot="1">
      <c r="A23" s="60" t="s">
        <v>56</v>
      </c>
      <c r="B23" s="58">
        <v>0</v>
      </c>
      <c r="C23" s="58">
        <v>0</v>
      </c>
      <c r="D23" s="59">
        <v>0</v>
      </c>
      <c r="E23" s="55" t="e">
        <f t="shared" si="0"/>
        <v>#DIV/0!</v>
      </c>
      <c r="F23" s="55" t="e">
        <f t="shared" si="1"/>
        <v>#DIV/0!</v>
      </c>
    </row>
    <row r="24" spans="1:6" s="3" customFormat="1" ht="30" customHeight="1" thickBot="1">
      <c r="A24" s="57" t="s">
        <v>57</v>
      </c>
      <c r="B24" s="58">
        <v>0</v>
      </c>
      <c r="C24" s="58">
        <v>0</v>
      </c>
      <c r="D24" s="59">
        <v>0</v>
      </c>
      <c r="E24" s="55" t="e">
        <f t="shared" si="0"/>
        <v>#DIV/0!</v>
      </c>
      <c r="F24" s="55" t="e">
        <f t="shared" si="1"/>
        <v>#DIV/0!</v>
      </c>
    </row>
    <row r="25" spans="1:6" ht="30" customHeight="1" thickBot="1">
      <c r="A25" s="60" t="s">
        <v>58</v>
      </c>
      <c r="B25" s="58">
        <v>0</v>
      </c>
      <c r="C25" s="58">
        <v>0</v>
      </c>
      <c r="D25" s="59">
        <v>0</v>
      </c>
      <c r="E25" s="55" t="e">
        <f t="shared" si="0"/>
        <v>#DIV/0!</v>
      </c>
      <c r="F25" s="55" t="e">
        <f t="shared" si="1"/>
        <v>#DIV/0!</v>
      </c>
    </row>
    <row r="26" spans="1:6" s="3" customFormat="1" ht="30" customHeight="1" thickBot="1">
      <c r="A26" s="60" t="s">
        <v>59</v>
      </c>
      <c r="B26" s="58">
        <v>0</v>
      </c>
      <c r="C26" s="58">
        <v>0</v>
      </c>
      <c r="D26" s="59">
        <v>0</v>
      </c>
      <c r="E26" s="55" t="e">
        <f t="shared" si="0"/>
        <v>#DIV/0!</v>
      </c>
      <c r="F26" s="55" t="e">
        <f t="shared" si="1"/>
        <v>#DIV/0!</v>
      </c>
    </row>
    <row r="27" spans="1:6" s="3" customFormat="1" ht="30" customHeight="1" thickBot="1">
      <c r="A27" s="60" t="s">
        <v>60</v>
      </c>
      <c r="B27" s="58">
        <v>0</v>
      </c>
      <c r="C27" s="58">
        <v>0</v>
      </c>
      <c r="D27" s="59">
        <v>0</v>
      </c>
      <c r="E27" s="55" t="e">
        <f t="shared" si="0"/>
        <v>#DIV/0!</v>
      </c>
      <c r="F27" s="55" t="e">
        <f t="shared" si="1"/>
        <v>#DIV/0!</v>
      </c>
    </row>
    <row r="28" spans="1:6" s="3" customFormat="1" ht="30" customHeight="1" thickBot="1">
      <c r="A28" s="60" t="s">
        <v>61</v>
      </c>
      <c r="B28" s="58">
        <v>0</v>
      </c>
      <c r="C28" s="58">
        <v>0</v>
      </c>
      <c r="D28" s="59">
        <v>0</v>
      </c>
      <c r="E28" s="55" t="e">
        <f t="shared" si="0"/>
        <v>#DIV/0!</v>
      </c>
      <c r="F28" s="55" t="e">
        <f t="shared" si="1"/>
        <v>#DIV/0!</v>
      </c>
    </row>
    <row r="29" spans="1:6" s="3" customFormat="1" ht="30" customHeight="1" thickBot="1">
      <c r="A29" s="60" t="s">
        <v>62</v>
      </c>
      <c r="B29" s="58">
        <v>0</v>
      </c>
      <c r="C29" s="58">
        <v>0</v>
      </c>
      <c r="D29" s="59">
        <v>0</v>
      </c>
      <c r="E29" s="55" t="e">
        <f t="shared" si="0"/>
        <v>#DIV/0!</v>
      </c>
      <c r="F29" s="55" t="e">
        <f t="shared" si="1"/>
        <v>#DIV/0!</v>
      </c>
    </row>
    <row r="30" spans="1:6" s="3" customFormat="1" ht="30" customHeight="1" thickBot="1">
      <c r="A30" s="60" t="s">
        <v>63</v>
      </c>
      <c r="B30" s="58">
        <v>0</v>
      </c>
      <c r="C30" s="58">
        <v>0</v>
      </c>
      <c r="D30" s="59">
        <v>0</v>
      </c>
      <c r="E30" s="55" t="e">
        <f t="shared" si="0"/>
        <v>#DIV/0!</v>
      </c>
      <c r="F30" s="55" t="e">
        <f t="shared" si="1"/>
        <v>#DIV/0!</v>
      </c>
    </row>
    <row r="31" spans="1:6" s="3" customFormat="1" ht="30" customHeight="1" thickBot="1">
      <c r="A31" s="57" t="s">
        <v>64</v>
      </c>
      <c r="B31" s="58">
        <v>0</v>
      </c>
      <c r="C31" s="58">
        <v>0</v>
      </c>
      <c r="D31" s="59">
        <v>0</v>
      </c>
      <c r="E31" s="55" t="e">
        <f t="shared" si="0"/>
        <v>#DIV/0!</v>
      </c>
      <c r="F31" s="55" t="e">
        <f t="shared" si="1"/>
        <v>#DIV/0!</v>
      </c>
    </row>
    <row r="32" spans="1:6" ht="30" customHeight="1" thickBot="1">
      <c r="A32" s="60" t="s">
        <v>65</v>
      </c>
      <c r="B32" s="58">
        <v>0</v>
      </c>
      <c r="C32" s="58">
        <v>0</v>
      </c>
      <c r="D32" s="59">
        <v>0</v>
      </c>
      <c r="E32" s="55" t="e">
        <f t="shared" si="0"/>
        <v>#DIV/0!</v>
      </c>
      <c r="F32" s="55" t="e">
        <f t="shared" si="1"/>
        <v>#DIV/0!</v>
      </c>
    </row>
    <row r="33" spans="1:6" s="3" customFormat="1" ht="30" customHeight="1" thickBot="1">
      <c r="A33" s="60" t="s">
        <v>66</v>
      </c>
      <c r="B33" s="58">
        <v>0</v>
      </c>
      <c r="C33" s="58">
        <v>0</v>
      </c>
      <c r="D33" s="59">
        <v>0</v>
      </c>
      <c r="E33" s="55" t="e">
        <f t="shared" si="0"/>
        <v>#DIV/0!</v>
      </c>
      <c r="F33" s="55" t="e">
        <f t="shared" si="1"/>
        <v>#DIV/0!</v>
      </c>
    </row>
    <row r="34" spans="1:6" s="3" customFormat="1" ht="30" customHeight="1" thickBot="1">
      <c r="A34" s="60" t="s">
        <v>67</v>
      </c>
      <c r="B34" s="58">
        <v>0</v>
      </c>
      <c r="C34" s="58">
        <v>0</v>
      </c>
      <c r="D34" s="59">
        <v>0</v>
      </c>
      <c r="E34" s="55" t="e">
        <f t="shared" si="0"/>
        <v>#DIV/0!</v>
      </c>
      <c r="F34" s="55" t="e">
        <f t="shared" si="1"/>
        <v>#DIV/0!</v>
      </c>
    </row>
    <row r="35" spans="1:6" s="3" customFormat="1" ht="30" customHeight="1" thickBot="1">
      <c r="A35" s="60" t="s">
        <v>68</v>
      </c>
      <c r="B35" s="58">
        <v>0</v>
      </c>
      <c r="C35" s="58">
        <v>0</v>
      </c>
      <c r="D35" s="59">
        <v>0</v>
      </c>
      <c r="E35" s="55" t="e">
        <f t="shared" si="0"/>
        <v>#DIV/0!</v>
      </c>
      <c r="F35" s="55" t="e">
        <f t="shared" si="1"/>
        <v>#DIV/0!</v>
      </c>
    </row>
    <row r="36" spans="1:6" s="3" customFormat="1" ht="30" customHeight="1" thickBot="1">
      <c r="A36" s="60" t="s">
        <v>69</v>
      </c>
      <c r="B36" s="58">
        <v>0</v>
      </c>
      <c r="C36" s="58">
        <v>0</v>
      </c>
      <c r="D36" s="59">
        <v>0</v>
      </c>
      <c r="E36" s="55" t="e">
        <f t="shared" si="0"/>
        <v>#DIV/0!</v>
      </c>
      <c r="F36" s="55" t="e">
        <f t="shared" si="1"/>
        <v>#DIV/0!</v>
      </c>
    </row>
    <row r="37" spans="1:6" s="3" customFormat="1" ht="30" customHeight="1" thickBot="1">
      <c r="A37" s="60" t="s">
        <v>70</v>
      </c>
      <c r="B37" s="58">
        <v>0</v>
      </c>
      <c r="C37" s="58">
        <v>0</v>
      </c>
      <c r="D37" s="59">
        <v>0</v>
      </c>
      <c r="E37" s="55" t="e">
        <f t="shared" si="0"/>
        <v>#DIV/0!</v>
      </c>
      <c r="F37" s="55" t="e">
        <f t="shared" si="1"/>
        <v>#DIV/0!</v>
      </c>
    </row>
    <row r="38" spans="1:6" s="3" customFormat="1" ht="30" customHeight="1" thickBot="1">
      <c r="A38" s="61" t="s">
        <v>71</v>
      </c>
      <c r="B38" s="62" t="e">
        <f>B39+0</f>
        <v>#REF!</v>
      </c>
      <c r="C38" s="62">
        <f>C39+0</f>
        <v>1033424.87</v>
      </c>
      <c r="D38" s="62">
        <f t="shared" ref="D38" si="2">D39+0</f>
        <v>501635.71</v>
      </c>
      <c r="E38" s="54" t="e">
        <f t="shared" si="0"/>
        <v>#REF!</v>
      </c>
      <c r="F38" s="54">
        <f t="shared" si="1"/>
        <v>48.541091332551346</v>
      </c>
    </row>
    <row r="39" spans="1:6" ht="30" customHeight="1" thickBot="1">
      <c r="A39" s="63" t="s">
        <v>72</v>
      </c>
      <c r="B39" s="62" t="e">
        <f>'POSEBNI DIO'!#REF!+0</f>
        <v>#REF!</v>
      </c>
      <c r="C39" s="62">
        <f>'POSEBNI DIO'!C6+0</f>
        <v>1033424.87</v>
      </c>
      <c r="D39" s="62">
        <f>'POSEBNI DIO'!D6+0</f>
        <v>501635.71</v>
      </c>
      <c r="E39" s="54" t="e">
        <f t="shared" si="0"/>
        <v>#REF!</v>
      </c>
      <c r="F39" s="54">
        <f t="shared" si="1"/>
        <v>48.541091332551346</v>
      </c>
    </row>
    <row r="40" spans="1:6" s="3" customFormat="1" ht="30" customHeight="1" thickBot="1">
      <c r="A40" s="60" t="s">
        <v>73</v>
      </c>
      <c r="B40" s="58">
        <v>0</v>
      </c>
      <c r="C40" s="58">
        <v>0</v>
      </c>
      <c r="D40" s="64">
        <v>0</v>
      </c>
      <c r="E40" s="55" t="e">
        <f t="shared" si="0"/>
        <v>#DIV/0!</v>
      </c>
      <c r="F40" s="55" t="e">
        <f t="shared" si="1"/>
        <v>#DIV/0!</v>
      </c>
    </row>
    <row r="41" spans="1:6" s="3" customFormat="1" ht="30" customHeight="1" thickBot="1">
      <c r="A41" s="60" t="s">
        <v>74</v>
      </c>
      <c r="B41" s="58">
        <v>0</v>
      </c>
      <c r="C41" s="58">
        <v>0</v>
      </c>
      <c r="D41" s="64">
        <v>0</v>
      </c>
      <c r="E41" s="55" t="e">
        <f t="shared" si="0"/>
        <v>#DIV/0!</v>
      </c>
      <c r="F41" s="55" t="e">
        <f t="shared" si="1"/>
        <v>#DIV/0!</v>
      </c>
    </row>
    <row r="42" spans="1:6" s="3" customFormat="1" ht="30" customHeight="1" thickBot="1">
      <c r="A42" s="60" t="s">
        <v>75</v>
      </c>
      <c r="B42" s="58">
        <v>0</v>
      </c>
      <c r="C42" s="58">
        <v>0</v>
      </c>
      <c r="D42" s="64">
        <v>0</v>
      </c>
      <c r="E42" s="55" t="e">
        <f t="shared" si="0"/>
        <v>#DIV/0!</v>
      </c>
      <c r="F42" s="55" t="e">
        <f t="shared" si="1"/>
        <v>#DIV/0!</v>
      </c>
    </row>
    <row r="43" spans="1:6" s="3" customFormat="1" ht="30" customHeight="1" thickBot="1">
      <c r="A43" s="60" t="s">
        <v>76</v>
      </c>
      <c r="B43" s="58">
        <v>0</v>
      </c>
      <c r="C43" s="58">
        <v>0</v>
      </c>
      <c r="D43" s="64">
        <v>0</v>
      </c>
      <c r="E43" s="55" t="e">
        <f t="shared" si="0"/>
        <v>#DIV/0!</v>
      </c>
      <c r="F43" s="55" t="e">
        <f t="shared" si="1"/>
        <v>#DIV/0!</v>
      </c>
    </row>
    <row r="44" spans="1:6" s="3" customFormat="1" ht="30" customHeight="1" thickBot="1">
      <c r="A44" s="60" t="s">
        <v>77</v>
      </c>
      <c r="B44" s="58">
        <v>0</v>
      </c>
      <c r="C44" s="58">
        <v>0</v>
      </c>
      <c r="D44" s="64">
        <v>0</v>
      </c>
      <c r="E44" s="55" t="e">
        <f t="shared" si="0"/>
        <v>#DIV/0!</v>
      </c>
      <c r="F44" s="55" t="e">
        <f t="shared" si="1"/>
        <v>#DIV/0!</v>
      </c>
    </row>
    <row r="45" spans="1:6" s="3" customFormat="1" ht="30" customHeight="1" thickBot="1">
      <c r="A45" s="60" t="s">
        <v>78</v>
      </c>
      <c r="B45" s="58">
        <v>0</v>
      </c>
      <c r="C45" s="58">
        <v>0</v>
      </c>
      <c r="D45" s="64">
        <v>0</v>
      </c>
      <c r="E45" s="55" t="e">
        <f t="shared" si="0"/>
        <v>#DIV/0!</v>
      </c>
      <c r="F45" s="55" t="e">
        <f t="shared" si="1"/>
        <v>#DIV/0!</v>
      </c>
    </row>
    <row r="46" spans="1:6" s="3" customFormat="1" ht="30" customHeight="1" thickBot="1">
      <c r="A46" s="60" t="s">
        <v>79</v>
      </c>
      <c r="B46" s="58">
        <v>0</v>
      </c>
      <c r="C46" s="58">
        <v>0</v>
      </c>
      <c r="D46" s="64">
        <v>0</v>
      </c>
      <c r="E46" s="55" t="e">
        <f t="shared" si="0"/>
        <v>#DIV/0!</v>
      </c>
      <c r="F46" s="55" t="e">
        <f t="shared" si="1"/>
        <v>#DIV/0!</v>
      </c>
    </row>
    <row r="47" spans="1:6" s="3" customFormat="1" ht="30" customHeight="1" thickBot="1">
      <c r="A47" s="57" t="s">
        <v>80</v>
      </c>
      <c r="B47" s="58">
        <v>0</v>
      </c>
      <c r="C47" s="58">
        <v>0</v>
      </c>
      <c r="D47" s="64">
        <v>0</v>
      </c>
      <c r="E47" s="55" t="e">
        <f t="shared" si="0"/>
        <v>#DIV/0!</v>
      </c>
      <c r="F47" s="55" t="e">
        <f t="shared" si="1"/>
        <v>#DIV/0!</v>
      </c>
    </row>
    <row r="48" spans="1:6" ht="30" customHeight="1" thickBot="1">
      <c r="A48" s="60" t="s">
        <v>81</v>
      </c>
      <c r="B48" s="58">
        <v>0</v>
      </c>
      <c r="C48" s="58">
        <v>0</v>
      </c>
      <c r="D48" s="64">
        <v>0</v>
      </c>
      <c r="E48" s="55" t="e">
        <f t="shared" si="0"/>
        <v>#DIV/0!</v>
      </c>
      <c r="F48" s="55" t="e">
        <f t="shared" si="1"/>
        <v>#DIV/0!</v>
      </c>
    </row>
    <row r="49" spans="1:7" s="3" customFormat="1" ht="30" customHeight="1" thickBot="1">
      <c r="A49" s="60" t="s">
        <v>82</v>
      </c>
      <c r="B49" s="58">
        <v>0</v>
      </c>
      <c r="C49" s="58">
        <v>0</v>
      </c>
      <c r="D49" s="64">
        <v>0</v>
      </c>
      <c r="E49" s="55" t="e">
        <f t="shared" si="0"/>
        <v>#DIV/0!</v>
      </c>
      <c r="F49" s="55" t="e">
        <f t="shared" si="1"/>
        <v>#DIV/0!</v>
      </c>
    </row>
    <row r="50" spans="1:7" s="3" customFormat="1" ht="30" customHeight="1" thickBot="1">
      <c r="A50" s="60" t="s">
        <v>83</v>
      </c>
      <c r="B50" s="58">
        <v>0</v>
      </c>
      <c r="C50" s="58">
        <v>0</v>
      </c>
      <c r="D50" s="64">
        <v>0</v>
      </c>
      <c r="E50" s="55" t="e">
        <f t="shared" si="0"/>
        <v>#DIV/0!</v>
      </c>
      <c r="F50" s="55" t="e">
        <f t="shared" si="1"/>
        <v>#DIV/0!</v>
      </c>
    </row>
    <row r="51" spans="1:7" s="3" customFormat="1" ht="30" customHeight="1" thickBot="1">
      <c r="A51" s="60" t="s">
        <v>84</v>
      </c>
      <c r="B51" s="58">
        <v>0</v>
      </c>
      <c r="C51" s="58">
        <v>0</v>
      </c>
      <c r="D51" s="64">
        <v>0</v>
      </c>
      <c r="E51" s="55" t="e">
        <f t="shared" si="0"/>
        <v>#DIV/0!</v>
      </c>
      <c r="F51" s="55" t="e">
        <f t="shared" si="1"/>
        <v>#DIV/0!</v>
      </c>
    </row>
    <row r="52" spans="1:7" s="3" customFormat="1" ht="30" customHeight="1" thickBot="1">
      <c r="A52" s="60" t="s">
        <v>85</v>
      </c>
      <c r="B52" s="58">
        <v>0</v>
      </c>
      <c r="C52" s="58">
        <v>0</v>
      </c>
      <c r="D52" s="64">
        <v>0</v>
      </c>
      <c r="E52" s="55" t="e">
        <f t="shared" si="0"/>
        <v>#DIV/0!</v>
      </c>
      <c r="F52" s="55" t="e">
        <f t="shared" si="1"/>
        <v>#DIV/0!</v>
      </c>
    </row>
    <row r="53" spans="1:7" s="3" customFormat="1" ht="30" customHeight="1" thickBot="1">
      <c r="A53" s="60" t="s">
        <v>86</v>
      </c>
      <c r="B53" s="58">
        <v>0</v>
      </c>
      <c r="C53" s="58">
        <v>0</v>
      </c>
      <c r="D53" s="64">
        <v>0</v>
      </c>
      <c r="E53" s="55" t="e">
        <f t="shared" si="0"/>
        <v>#DIV/0!</v>
      </c>
      <c r="F53" s="55" t="e">
        <f t="shared" si="1"/>
        <v>#DIV/0!</v>
      </c>
    </row>
    <row r="54" spans="1:7" s="3" customFormat="1" ht="30" customHeight="1" thickBot="1">
      <c r="A54" s="60" t="s">
        <v>87</v>
      </c>
      <c r="B54" s="58">
        <v>0</v>
      </c>
      <c r="C54" s="58">
        <v>0</v>
      </c>
      <c r="D54" s="64">
        <v>0</v>
      </c>
      <c r="E54" s="55" t="e">
        <f t="shared" si="0"/>
        <v>#DIV/0!</v>
      </c>
      <c r="F54" s="55" t="e">
        <f t="shared" si="1"/>
        <v>#DIV/0!</v>
      </c>
    </row>
    <row r="55" spans="1:7" s="3" customFormat="1" ht="30" customHeight="1" thickBot="1">
      <c r="A55" s="60" t="s">
        <v>88</v>
      </c>
      <c r="B55" s="58">
        <v>0</v>
      </c>
      <c r="C55" s="58">
        <v>0</v>
      </c>
      <c r="D55" s="64">
        <v>0</v>
      </c>
      <c r="E55" s="55" t="e">
        <f t="shared" si="0"/>
        <v>#DIV/0!</v>
      </c>
      <c r="F55" s="55" t="e">
        <f t="shared" si="1"/>
        <v>#DIV/0!</v>
      </c>
    </row>
    <row r="56" spans="1:7" s="3" customFormat="1" ht="30" customHeight="1" thickBot="1">
      <c r="A56" s="60" t="s">
        <v>89</v>
      </c>
      <c r="B56" s="58">
        <v>0</v>
      </c>
      <c r="C56" s="58">
        <v>0</v>
      </c>
      <c r="D56" s="64">
        <v>0</v>
      </c>
      <c r="E56" s="55" t="e">
        <f t="shared" si="0"/>
        <v>#DIV/0!</v>
      </c>
      <c r="F56" s="55" t="e">
        <f t="shared" si="1"/>
        <v>#DIV/0!</v>
      </c>
    </row>
    <row r="57" spans="1:7" s="3" customFormat="1" ht="30" customHeight="1">
      <c r="A57" s="11"/>
      <c r="B57" s="11"/>
      <c r="C57" s="11"/>
      <c r="D57" s="11"/>
      <c r="E57" s="56"/>
      <c r="F57" s="56"/>
    </row>
    <row r="58" spans="1:7" ht="30" customHeight="1">
      <c r="F58" s="11"/>
      <c r="G58" s="11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E10:F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D18" sqref="D18"/>
    </sheetView>
  </sheetViews>
  <sheetFormatPr defaultRowHeight="14.4"/>
  <cols>
    <col min="1" max="1" width="12.77734375" style="24" customWidth="1"/>
    <col min="2" max="2" width="51.88671875" style="24" customWidth="1"/>
    <col min="3" max="3" width="15.77734375" style="24" customWidth="1"/>
    <col min="4" max="6" width="14.77734375" style="24" customWidth="1"/>
    <col min="7" max="7" width="13.6640625" style="24" customWidth="1"/>
    <col min="8" max="9" width="8.5546875" style="24" bestFit="1" customWidth="1"/>
    <col min="10" max="10" width="8.88671875" style="24" customWidth="1"/>
    <col min="11" max="16384" width="8.88671875" style="24"/>
  </cols>
  <sheetData>
    <row r="1" spans="1:9" ht="15.6" customHeight="1" thickBot="1">
      <c r="A1" s="304" t="s">
        <v>138</v>
      </c>
      <c r="B1" s="281"/>
      <c r="C1" s="281"/>
      <c r="D1" s="281"/>
      <c r="E1" s="281"/>
      <c r="F1" s="281"/>
      <c r="G1" s="282"/>
      <c r="H1" s="108"/>
    </row>
    <row r="2" spans="1:9" ht="18" customHeight="1" thickBot="1">
      <c r="A2" s="304" t="s">
        <v>331</v>
      </c>
      <c r="B2" s="264"/>
      <c r="C2" s="264"/>
      <c r="D2" s="264"/>
      <c r="E2" s="264"/>
      <c r="F2" s="264"/>
      <c r="G2" s="265"/>
      <c r="H2" s="109"/>
    </row>
    <row r="3" spans="1:9" ht="15.75" customHeight="1" thickBot="1">
      <c r="A3" s="304" t="s">
        <v>16</v>
      </c>
      <c r="B3" s="281"/>
      <c r="C3" s="281"/>
      <c r="D3" s="281"/>
      <c r="E3" s="281"/>
      <c r="F3" s="281"/>
      <c r="G3" s="282"/>
      <c r="H3" s="108"/>
    </row>
    <row r="4" spans="1:9" ht="16.2" thickBot="1">
      <c r="A4" s="311"/>
      <c r="B4" s="264"/>
      <c r="C4" s="264"/>
      <c r="D4" s="264"/>
      <c r="E4" s="264"/>
      <c r="F4" s="264"/>
      <c r="G4" s="265"/>
      <c r="H4" s="109"/>
    </row>
    <row r="5" spans="1:9" ht="18" customHeight="1" thickBot="1">
      <c r="A5" s="304" t="s">
        <v>154</v>
      </c>
      <c r="B5" s="281"/>
      <c r="C5" s="281"/>
      <c r="D5" s="281"/>
      <c r="E5" s="281"/>
      <c r="F5" s="281"/>
      <c r="G5" s="282"/>
      <c r="H5" s="108"/>
    </row>
    <row r="6" spans="1:9" ht="16.2" thickBot="1">
      <c r="A6" s="311"/>
      <c r="B6" s="281"/>
      <c r="C6" s="281"/>
      <c r="D6" s="281"/>
      <c r="E6" s="281"/>
      <c r="F6" s="281"/>
      <c r="G6" s="282"/>
      <c r="H6" s="109"/>
    </row>
    <row r="7" spans="1:9" ht="15" thickBot="1">
      <c r="A7" s="309">
        <v>1</v>
      </c>
      <c r="B7" s="310"/>
      <c r="C7" s="46">
        <v>2</v>
      </c>
      <c r="D7" s="46">
        <v>3</v>
      </c>
      <c r="E7" s="46">
        <v>4</v>
      </c>
      <c r="F7" s="46">
        <v>5</v>
      </c>
      <c r="G7" s="46">
        <v>6</v>
      </c>
      <c r="H7"/>
    </row>
    <row r="8" spans="1:9" ht="42" thickBot="1">
      <c r="A8" s="90" t="s">
        <v>157</v>
      </c>
      <c r="B8" s="91" t="s">
        <v>22</v>
      </c>
      <c r="C8" s="91" t="s">
        <v>229</v>
      </c>
      <c r="D8" s="91" t="s">
        <v>180</v>
      </c>
      <c r="E8" s="91" t="s">
        <v>217</v>
      </c>
      <c r="F8" s="91" t="s">
        <v>332</v>
      </c>
      <c r="G8" s="91" t="s">
        <v>333</v>
      </c>
      <c r="H8" s="44"/>
      <c r="I8" s="44"/>
    </row>
    <row r="9" spans="1:9" ht="15" thickBot="1">
      <c r="A9" s="72"/>
      <c r="B9" s="33" t="s">
        <v>42</v>
      </c>
      <c r="C9" s="34">
        <v>0</v>
      </c>
      <c r="D9" s="34">
        <v>0</v>
      </c>
      <c r="E9" s="35">
        <v>0</v>
      </c>
      <c r="F9" s="236">
        <v>0</v>
      </c>
      <c r="G9" s="236">
        <v>0</v>
      </c>
      <c r="H9" s="44"/>
      <c r="I9" s="44"/>
    </row>
    <row r="10" spans="1:9" ht="15" thickBot="1">
      <c r="A10" s="72" t="s">
        <v>29</v>
      </c>
      <c r="B10" s="36" t="s">
        <v>30</v>
      </c>
      <c r="C10" s="34">
        <v>0</v>
      </c>
      <c r="D10" s="34">
        <v>0</v>
      </c>
      <c r="E10" s="35">
        <v>0</v>
      </c>
      <c r="F10" s="236">
        <v>0</v>
      </c>
      <c r="G10" s="236">
        <v>0</v>
      </c>
      <c r="H10" s="44"/>
      <c r="I10" s="44"/>
    </row>
    <row r="11" spans="1:9" ht="15" thickBot="1">
      <c r="A11" s="92"/>
      <c r="B11" s="93"/>
      <c r="C11" s="94"/>
      <c r="D11" s="94"/>
      <c r="E11" s="95"/>
      <c r="F11" s="237"/>
      <c r="G11" s="237"/>
      <c r="H11" s="44"/>
      <c r="I11" s="44"/>
    </row>
    <row r="12" spans="1:9" ht="15" thickBot="1">
      <c r="A12" s="72"/>
      <c r="B12" s="33" t="s">
        <v>18</v>
      </c>
      <c r="C12" s="34">
        <v>0</v>
      </c>
      <c r="D12" s="34">
        <v>0</v>
      </c>
      <c r="E12" s="35">
        <v>0</v>
      </c>
      <c r="F12" s="236">
        <v>0</v>
      </c>
      <c r="G12" s="236">
        <v>0</v>
      </c>
      <c r="H12" s="44"/>
      <c r="I12" s="44"/>
    </row>
    <row r="13" spans="1:9" ht="15" thickBot="1">
      <c r="A13" s="70" t="s">
        <v>40</v>
      </c>
      <c r="B13" s="41" t="s">
        <v>41</v>
      </c>
      <c r="C13" s="34">
        <v>0</v>
      </c>
      <c r="D13" s="34">
        <v>0</v>
      </c>
      <c r="E13" s="35">
        <v>0</v>
      </c>
      <c r="F13" s="236">
        <v>0</v>
      </c>
      <c r="G13" s="236">
        <v>0</v>
      </c>
      <c r="H13" s="44"/>
      <c r="I13" s="44"/>
    </row>
    <row r="14" spans="1:9" ht="15" thickBot="1">
      <c r="A14" s="96"/>
      <c r="B14" s="97"/>
      <c r="C14" s="94"/>
      <c r="D14" s="94"/>
      <c r="E14" s="95"/>
      <c r="F14" s="237"/>
      <c r="G14" s="237"/>
      <c r="H14" s="44"/>
      <c r="I14" s="44"/>
    </row>
    <row r="15" spans="1:9" ht="15" thickBot="1">
      <c r="A15" s="98"/>
      <c r="B15" s="99" t="s">
        <v>14</v>
      </c>
      <c r="C15" s="34">
        <v>0</v>
      </c>
      <c r="D15" s="34">
        <v>0</v>
      </c>
      <c r="E15" s="35">
        <v>0</v>
      </c>
      <c r="F15" s="236">
        <v>0</v>
      </c>
      <c r="G15" s="236">
        <v>0</v>
      </c>
      <c r="H15" s="44"/>
      <c r="I15" s="44"/>
    </row>
    <row r="16" spans="1:9" ht="15" thickBot="1">
      <c r="A16" s="72"/>
      <c r="B16" s="100" t="s">
        <v>19</v>
      </c>
      <c r="C16" s="34">
        <v>0</v>
      </c>
      <c r="D16" s="34">
        <v>0</v>
      </c>
      <c r="E16" s="35">
        <v>0</v>
      </c>
      <c r="F16" s="236">
        <v>0</v>
      </c>
      <c r="G16" s="236">
        <v>0</v>
      </c>
      <c r="H16" s="44"/>
      <c r="I16" s="44"/>
    </row>
    <row r="17" spans="1:11" ht="15" thickBot="1">
      <c r="A17" s="70" t="s">
        <v>33</v>
      </c>
      <c r="B17" s="38" t="s">
        <v>8</v>
      </c>
      <c r="C17" s="34">
        <v>0</v>
      </c>
      <c r="D17" s="34">
        <v>0</v>
      </c>
      <c r="E17" s="35">
        <v>0</v>
      </c>
      <c r="F17" s="236">
        <v>0</v>
      </c>
      <c r="G17" s="236">
        <v>0</v>
      </c>
      <c r="H17" s="44"/>
      <c r="I17" s="44"/>
    </row>
    <row r="18" spans="1:11" ht="15" thickBot="1">
      <c r="A18" s="72" t="s">
        <v>29</v>
      </c>
      <c r="B18" s="36" t="s">
        <v>30</v>
      </c>
      <c r="C18" s="34">
        <v>0</v>
      </c>
      <c r="D18" s="34">
        <v>0</v>
      </c>
      <c r="E18" s="35">
        <v>0</v>
      </c>
      <c r="F18" s="236">
        <v>0</v>
      </c>
      <c r="G18" s="236">
        <v>0</v>
      </c>
      <c r="H18" s="44"/>
      <c r="I18" s="44"/>
    </row>
    <row r="19" spans="1:11" ht="15" thickBot="1">
      <c r="A19" s="70" t="s">
        <v>36</v>
      </c>
      <c r="B19" s="38" t="s">
        <v>37</v>
      </c>
      <c r="C19" s="34">
        <v>0</v>
      </c>
      <c r="D19" s="34">
        <v>0</v>
      </c>
      <c r="E19" s="35">
        <v>0</v>
      </c>
      <c r="F19" s="236">
        <v>0</v>
      </c>
      <c r="G19" s="236">
        <v>0</v>
      </c>
      <c r="H19" s="44"/>
      <c r="I19" s="44"/>
    </row>
    <row r="20" spans="1:11" ht="15" thickBot="1">
      <c r="A20" s="70" t="s">
        <v>27</v>
      </c>
      <c r="B20" s="41" t="s">
        <v>28</v>
      </c>
      <c r="C20" s="34">
        <v>0</v>
      </c>
      <c r="D20" s="34">
        <v>0</v>
      </c>
      <c r="E20" s="35">
        <v>0</v>
      </c>
      <c r="F20" s="236">
        <v>0</v>
      </c>
      <c r="G20" s="236">
        <v>0</v>
      </c>
      <c r="H20" s="44"/>
      <c r="I20" s="44"/>
    </row>
    <row r="21" spans="1:11" ht="15" thickBot="1">
      <c r="A21" s="70" t="s">
        <v>34</v>
      </c>
      <c r="B21" s="38" t="s">
        <v>35</v>
      </c>
      <c r="C21" s="34">
        <v>0</v>
      </c>
      <c r="D21" s="34">
        <v>0</v>
      </c>
      <c r="E21" s="35">
        <v>0</v>
      </c>
      <c r="F21" s="236">
        <v>0</v>
      </c>
      <c r="G21" s="236">
        <v>0</v>
      </c>
      <c r="H21" s="44"/>
      <c r="I21" s="44"/>
    </row>
    <row r="22" spans="1:11" ht="15" thickBot="1">
      <c r="A22" s="70" t="s">
        <v>23</v>
      </c>
      <c r="B22" s="38" t="s">
        <v>164</v>
      </c>
      <c r="C22" s="34">
        <v>0</v>
      </c>
      <c r="D22" s="34">
        <v>0</v>
      </c>
      <c r="E22" s="35">
        <v>0</v>
      </c>
      <c r="F22" s="236">
        <v>0</v>
      </c>
      <c r="G22" s="236">
        <v>0</v>
      </c>
      <c r="H22" s="44"/>
      <c r="I22" s="44"/>
    </row>
    <row r="23" spans="1:11" s="3" customFormat="1" ht="15" thickBot="1">
      <c r="A23" s="70" t="s">
        <v>25</v>
      </c>
      <c r="B23" s="38" t="s">
        <v>26</v>
      </c>
      <c r="C23" s="34">
        <v>0</v>
      </c>
      <c r="D23" s="34">
        <v>0</v>
      </c>
      <c r="E23" s="35">
        <v>0</v>
      </c>
      <c r="F23" s="236">
        <v>0</v>
      </c>
      <c r="G23" s="236">
        <v>0</v>
      </c>
      <c r="H23" s="44"/>
    </row>
    <row r="24" spans="1:11" ht="15" thickBot="1">
      <c r="A24" s="72" t="s">
        <v>31</v>
      </c>
      <c r="B24" s="36" t="s">
        <v>165</v>
      </c>
      <c r="C24" s="34">
        <v>0</v>
      </c>
      <c r="D24" s="34">
        <v>0</v>
      </c>
      <c r="E24" s="35">
        <v>0</v>
      </c>
      <c r="F24" s="236">
        <v>0</v>
      </c>
      <c r="G24" s="236">
        <v>0</v>
      </c>
      <c r="H24" s="44"/>
      <c r="I24" s="44"/>
      <c r="J24" s="44"/>
    </row>
    <row r="25" spans="1:11" ht="30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30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1:1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1:1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spans="1:1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1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1:1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1:1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1:1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1:1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1:1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</row>
    <row r="70" spans="1:1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</row>
    <row r="71" spans="1:1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1:1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  <row r="73" spans="1:1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</row>
    <row r="74" spans="1:1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</row>
    <row r="75" spans="1:1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1:1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</row>
    <row r="77" spans="1:1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</row>
    <row r="78" spans="1:1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</row>
    <row r="79" spans="1:1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</row>
    <row r="80" spans="1:1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1:1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1:1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1:1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1:1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1:1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1:1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1:1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1:1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1:1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1:1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1:1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1:1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1:1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1:1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1:1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1:1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1:1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</row>
    <row r="98" spans="1:1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1:1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1:1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</row>
    <row r="101" spans="1:1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1:1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1:1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1:1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</row>
    <row r="105" spans="1:1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1:1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1:1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</row>
    <row r="108" spans="1:1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</row>
    <row r="109" spans="1:11">
      <c r="A109" s="44"/>
      <c r="B109" s="44"/>
      <c r="C109" s="44"/>
      <c r="D109" s="44"/>
      <c r="E109" s="44"/>
      <c r="F109" s="44"/>
      <c r="G109" s="44"/>
      <c r="H109" s="44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7:B7"/>
    <mergeCell ref="A1:G1"/>
    <mergeCell ref="A2:G2"/>
    <mergeCell ref="A3:G3"/>
    <mergeCell ref="A5:G5"/>
    <mergeCell ref="A4:G4"/>
    <mergeCell ref="A6:G6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8:H23 H24:I24 I25:J115 H25:H1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M10" sqref="M10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7" width="15.33203125" customWidth="1"/>
    <col min="8" max="9" width="10.88671875" bestFit="1" customWidth="1"/>
    <col min="10" max="10" width="8.5546875" bestFit="1" customWidth="1"/>
  </cols>
  <sheetData>
    <row r="1" spans="1:9" ht="15" thickBot="1">
      <c r="A1" s="308" t="s">
        <v>138</v>
      </c>
      <c r="B1" s="281"/>
      <c r="C1" s="281"/>
      <c r="D1" s="281"/>
      <c r="E1" s="281"/>
      <c r="F1" s="281"/>
      <c r="G1" s="281"/>
      <c r="H1" s="281"/>
      <c r="I1" s="282"/>
    </row>
    <row r="2" spans="1:9" ht="18" customHeight="1" thickBot="1">
      <c r="A2" s="308" t="s">
        <v>331</v>
      </c>
      <c r="B2" s="264"/>
      <c r="C2" s="264"/>
      <c r="D2" s="264"/>
      <c r="E2" s="264"/>
      <c r="F2" s="264"/>
      <c r="G2" s="264"/>
      <c r="H2" s="264"/>
      <c r="I2" s="265"/>
    </row>
    <row r="3" spans="1:9" ht="15.75" customHeight="1" thickBot="1">
      <c r="A3" s="308" t="s">
        <v>16</v>
      </c>
      <c r="B3" s="281"/>
      <c r="C3" s="281"/>
      <c r="D3" s="281"/>
      <c r="E3" s="281"/>
      <c r="F3" s="281"/>
      <c r="G3" s="281"/>
      <c r="H3" s="281"/>
      <c r="I3" s="282"/>
    </row>
    <row r="4" spans="1:9" ht="16.2" thickBot="1">
      <c r="A4" s="214"/>
      <c r="B4" s="215"/>
      <c r="C4" s="215"/>
      <c r="D4" s="215"/>
      <c r="E4" s="215"/>
      <c r="F4" s="215"/>
      <c r="G4" s="215"/>
      <c r="H4" s="215"/>
      <c r="I4" s="216"/>
    </row>
    <row r="5" spans="1:9" ht="18" customHeight="1" thickBot="1">
      <c r="A5" s="308" t="s">
        <v>153</v>
      </c>
      <c r="B5" s="281"/>
      <c r="C5" s="281"/>
      <c r="D5" s="281"/>
      <c r="E5" s="281"/>
      <c r="F5" s="281"/>
      <c r="G5" s="281"/>
      <c r="H5" s="281"/>
      <c r="I5" s="282"/>
    </row>
    <row r="6" spans="1:9" ht="16.2" thickBot="1">
      <c r="A6" s="313"/>
      <c r="B6" s="281"/>
      <c r="C6" s="281"/>
      <c r="D6" s="281"/>
      <c r="E6" s="281"/>
      <c r="F6" s="281"/>
      <c r="G6" s="281"/>
      <c r="H6" s="281"/>
      <c r="I6" s="282"/>
    </row>
    <row r="7" spans="1:9" ht="15" thickBot="1">
      <c r="A7" s="312">
        <v>1</v>
      </c>
      <c r="B7" s="310"/>
      <c r="C7" s="310"/>
      <c r="D7" s="310"/>
      <c r="E7" s="213">
        <v>2</v>
      </c>
      <c r="F7" s="213">
        <v>3</v>
      </c>
      <c r="G7" s="213">
        <v>4</v>
      </c>
      <c r="H7" s="213">
        <v>5</v>
      </c>
      <c r="I7" s="213">
        <v>6</v>
      </c>
    </row>
    <row r="8" spans="1:9" ht="45" customHeight="1" thickBot="1">
      <c r="A8" s="49" t="s">
        <v>5</v>
      </c>
      <c r="B8" s="49" t="s">
        <v>6</v>
      </c>
      <c r="C8" s="49" t="s">
        <v>7</v>
      </c>
      <c r="D8" s="49" t="s">
        <v>22</v>
      </c>
      <c r="E8" s="50" t="s">
        <v>229</v>
      </c>
      <c r="F8" s="50" t="s">
        <v>180</v>
      </c>
      <c r="G8" s="50" t="s">
        <v>217</v>
      </c>
      <c r="H8" s="50" t="s">
        <v>332</v>
      </c>
      <c r="I8" s="50" t="s">
        <v>333</v>
      </c>
    </row>
    <row r="9" spans="1:9" ht="30" customHeight="1" thickBot="1">
      <c r="A9" s="33">
        <v>8</v>
      </c>
      <c r="B9" s="33"/>
      <c r="C9" s="33"/>
      <c r="D9" s="33" t="s">
        <v>13</v>
      </c>
      <c r="E9" s="34">
        <v>0</v>
      </c>
      <c r="F9" s="34">
        <v>0</v>
      </c>
      <c r="G9" s="35">
        <v>0</v>
      </c>
      <c r="H9" s="47">
        <v>0</v>
      </c>
      <c r="I9" s="47">
        <v>0</v>
      </c>
    </row>
    <row r="10" spans="1:9" ht="30" customHeight="1" thickBot="1">
      <c r="A10" s="36"/>
      <c r="B10" s="36">
        <v>81</v>
      </c>
      <c r="C10" s="36"/>
      <c r="D10" s="36" t="s">
        <v>42</v>
      </c>
      <c r="E10" s="34">
        <v>0</v>
      </c>
      <c r="F10" s="34">
        <v>0</v>
      </c>
      <c r="G10" s="35">
        <v>0</v>
      </c>
      <c r="H10" s="47">
        <v>0</v>
      </c>
      <c r="I10" s="47">
        <v>0</v>
      </c>
    </row>
    <row r="11" spans="1:9" ht="15" thickBot="1">
      <c r="A11" s="101"/>
      <c r="B11" s="102"/>
      <c r="C11" s="103"/>
      <c r="D11" s="103"/>
      <c r="E11" s="104"/>
      <c r="F11" s="104"/>
      <c r="G11" s="76"/>
      <c r="H11" s="76"/>
      <c r="I11" s="76"/>
    </row>
    <row r="12" spans="1:9" ht="30" customHeight="1" thickBot="1">
      <c r="A12" s="33"/>
      <c r="B12" s="36">
        <v>84</v>
      </c>
      <c r="C12" s="36"/>
      <c r="D12" s="36" t="s">
        <v>18</v>
      </c>
      <c r="E12" s="34">
        <v>0</v>
      </c>
      <c r="F12" s="34">
        <v>0</v>
      </c>
      <c r="G12" s="35">
        <v>0</v>
      </c>
      <c r="H12" s="47">
        <v>0</v>
      </c>
      <c r="I12" s="47">
        <v>0</v>
      </c>
    </row>
    <row r="13" spans="1:9" ht="15" thickBot="1">
      <c r="A13" s="105"/>
      <c r="B13" s="105"/>
      <c r="C13" s="105"/>
      <c r="D13" s="106"/>
      <c r="E13" s="104"/>
      <c r="F13" s="104"/>
      <c r="G13" s="76"/>
      <c r="H13" s="76"/>
      <c r="I13" s="76"/>
    </row>
    <row r="14" spans="1:9" ht="30" customHeight="1" thickBot="1">
      <c r="A14" s="107">
        <v>5</v>
      </c>
      <c r="B14" s="107"/>
      <c r="C14" s="107"/>
      <c r="D14" s="99" t="s">
        <v>14</v>
      </c>
      <c r="E14" s="34">
        <v>0</v>
      </c>
      <c r="F14" s="34">
        <v>0</v>
      </c>
      <c r="G14" s="35">
        <v>0</v>
      </c>
      <c r="H14" s="47">
        <v>0</v>
      </c>
      <c r="I14" s="47">
        <v>0</v>
      </c>
    </row>
    <row r="15" spans="1:9" ht="30" customHeight="1" thickBot="1">
      <c r="A15" s="36"/>
      <c r="B15" s="36">
        <v>54</v>
      </c>
      <c r="C15" s="36"/>
      <c r="D15" s="100" t="s">
        <v>19</v>
      </c>
      <c r="E15" s="34">
        <v>0</v>
      </c>
      <c r="F15" s="34">
        <v>0</v>
      </c>
      <c r="G15" s="35">
        <v>0</v>
      </c>
      <c r="H15" s="47">
        <v>0</v>
      </c>
      <c r="I15" s="47">
        <v>0</v>
      </c>
    </row>
    <row r="16" spans="1:9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6">
    <mergeCell ref="A7:D7"/>
    <mergeCell ref="A1:I1"/>
    <mergeCell ref="A2:I2"/>
    <mergeCell ref="A3:I3"/>
    <mergeCell ref="A5:I5"/>
    <mergeCell ref="A6:I6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66"/>
  <sheetViews>
    <sheetView tabSelected="1" workbookViewId="0">
      <selection activeCell="H6" sqref="H6"/>
    </sheetView>
  </sheetViews>
  <sheetFormatPr defaultRowHeight="14.4"/>
  <cols>
    <col min="1" max="1" width="19.109375" customWidth="1"/>
    <col min="2" max="2" width="60.88671875" bestFit="1" customWidth="1"/>
    <col min="3" max="3" width="18.33203125" customWidth="1"/>
    <col min="4" max="4" width="25.5546875" customWidth="1"/>
    <col min="5" max="5" width="19.109375" customWidth="1"/>
    <col min="6" max="7" width="10.44140625" bestFit="1" customWidth="1"/>
    <col min="8" max="8" width="10.109375" bestFit="1" customWidth="1"/>
    <col min="9" max="9" width="22.109375" customWidth="1"/>
    <col min="10" max="10" width="19" customWidth="1"/>
  </cols>
  <sheetData>
    <row r="1" spans="1:7" ht="16.2" thickBot="1">
      <c r="A1" s="318" t="s">
        <v>138</v>
      </c>
      <c r="B1" s="315"/>
      <c r="C1" s="315"/>
      <c r="D1" s="315"/>
      <c r="E1" s="315"/>
      <c r="F1" s="2"/>
      <c r="G1" s="2"/>
    </row>
    <row r="2" spans="1:7" ht="17.399999999999999" customHeight="1" thickBot="1">
      <c r="A2" s="318" t="s">
        <v>331</v>
      </c>
      <c r="B2" s="319"/>
      <c r="C2" s="319"/>
      <c r="D2" s="319"/>
      <c r="E2" s="319"/>
      <c r="F2" s="1"/>
    </row>
    <row r="3" spans="1:7" ht="18" customHeight="1" thickBot="1">
      <c r="A3" s="318" t="s">
        <v>15</v>
      </c>
      <c r="B3" s="315"/>
      <c r="C3" s="315"/>
      <c r="D3" s="315"/>
      <c r="E3" s="315"/>
      <c r="F3" s="2"/>
      <c r="G3" s="2"/>
    </row>
    <row r="4" spans="1:7" ht="15" thickBot="1">
      <c r="A4" s="314">
        <v>1</v>
      </c>
      <c r="B4" s="315"/>
      <c r="C4" s="217">
        <v>2</v>
      </c>
      <c r="D4" s="217">
        <v>3</v>
      </c>
      <c r="E4" s="218">
        <v>4</v>
      </c>
      <c r="F4" s="1"/>
      <c r="G4" s="1"/>
    </row>
    <row r="5" spans="1:7" ht="31.8" thickBot="1">
      <c r="A5" s="320"/>
      <c r="B5" s="321"/>
      <c r="C5" s="77" t="s">
        <v>180</v>
      </c>
      <c r="D5" s="77" t="s">
        <v>217</v>
      </c>
      <c r="E5" s="77" t="s">
        <v>354</v>
      </c>
    </row>
    <row r="6" spans="1:7" ht="22.8" customHeight="1" thickBot="1">
      <c r="A6" s="316" t="s">
        <v>138</v>
      </c>
      <c r="B6" s="317"/>
      <c r="C6" s="131">
        <f>SUM(C7+0)</f>
        <v>1033424.87</v>
      </c>
      <c r="D6" s="131">
        <f>D7+0</f>
        <v>501635.71</v>
      </c>
      <c r="E6" s="121">
        <f t="shared" ref="E6:E18" si="0">D6/C6*100</f>
        <v>48.541091332551346</v>
      </c>
    </row>
    <row r="7" spans="1:7" ht="16.8" customHeight="1" thickBot="1">
      <c r="A7" s="320" t="s">
        <v>139</v>
      </c>
      <c r="B7" s="321"/>
      <c r="C7" s="77">
        <f>SUM(C8:C20)</f>
        <v>1033424.87</v>
      </c>
      <c r="D7" s="77">
        <f>SUM(D8:D20)</f>
        <v>501635.71</v>
      </c>
      <c r="E7" s="122">
        <f t="shared" si="0"/>
        <v>48.541091332551346</v>
      </c>
    </row>
    <row r="8" spans="1:7" ht="16.8" customHeight="1" thickBot="1">
      <c r="A8" s="219" t="s">
        <v>192</v>
      </c>
      <c r="B8" s="142" t="s">
        <v>140</v>
      </c>
      <c r="C8" s="128">
        <f>C47+0</f>
        <v>69977.679999999993</v>
      </c>
      <c r="D8" s="128">
        <f>D47+0</f>
        <v>20965.990000000002</v>
      </c>
      <c r="E8" s="124">
        <f t="shared" si="0"/>
        <v>29.960967554225864</v>
      </c>
    </row>
    <row r="9" spans="1:7" ht="16.2" thickBot="1">
      <c r="A9" s="219" t="s">
        <v>193</v>
      </c>
      <c r="B9" s="220" t="s">
        <v>199</v>
      </c>
      <c r="C9" s="128">
        <f>C88+0</f>
        <v>8054.2699999999995</v>
      </c>
      <c r="D9" s="128">
        <f>D88+0</f>
        <v>5547.3</v>
      </c>
      <c r="E9" s="124">
        <f t="shared" si="0"/>
        <v>68.874025827294105</v>
      </c>
    </row>
    <row r="10" spans="1:7" ht="16.2" thickBot="1">
      <c r="A10" s="219" t="s">
        <v>194</v>
      </c>
      <c r="B10" s="142" t="s">
        <v>141</v>
      </c>
      <c r="C10" s="128">
        <f>C99+0</f>
        <v>2500.1</v>
      </c>
      <c r="D10" s="128">
        <f>D99+0</f>
        <v>0</v>
      </c>
      <c r="E10" s="124">
        <f t="shared" si="0"/>
        <v>0</v>
      </c>
    </row>
    <row r="11" spans="1:7" ht="16.2" thickBot="1">
      <c r="A11" s="219" t="s">
        <v>340</v>
      </c>
      <c r="B11" s="142" t="s">
        <v>161</v>
      </c>
      <c r="C11" s="128">
        <f>C105+0</f>
        <v>2957.25</v>
      </c>
      <c r="D11" s="128">
        <f>D105+0</f>
        <v>25</v>
      </c>
      <c r="E11" s="124">
        <f t="shared" si="0"/>
        <v>0.84537999830924004</v>
      </c>
    </row>
    <row r="12" spans="1:7" ht="16.2" thickBot="1">
      <c r="A12" s="219" t="s">
        <v>195</v>
      </c>
      <c r="B12" s="142" t="s">
        <v>200</v>
      </c>
      <c r="C12" s="128">
        <f>C113+0</f>
        <v>63244.03</v>
      </c>
      <c r="D12" s="128">
        <f>D113+0</f>
        <v>34881.729999999996</v>
      </c>
      <c r="E12" s="124">
        <f t="shared" si="0"/>
        <v>55.154186094719137</v>
      </c>
    </row>
    <row r="13" spans="1:7" ht="16.8" customHeight="1" thickBot="1">
      <c r="A13" s="219" t="s">
        <v>196</v>
      </c>
      <c r="B13" s="142" t="s">
        <v>201</v>
      </c>
      <c r="C13" s="128">
        <f>C142+0</f>
        <v>3000</v>
      </c>
      <c r="D13" s="128">
        <f>D142+0</f>
        <v>1271.5999999999999</v>
      </c>
      <c r="E13" s="124">
        <f t="shared" si="0"/>
        <v>42.386666666666663</v>
      </c>
    </row>
    <row r="14" spans="1:7" ht="16.2" thickBot="1">
      <c r="A14" s="219" t="s">
        <v>183</v>
      </c>
      <c r="B14" s="142" t="s">
        <v>203</v>
      </c>
      <c r="C14" s="128">
        <f>C159+0</f>
        <v>2107.48</v>
      </c>
      <c r="D14" s="128">
        <f>D157+0</f>
        <v>1337.4299999999998</v>
      </c>
      <c r="E14" s="124">
        <f t="shared" si="0"/>
        <v>63.461100461214336</v>
      </c>
      <c r="F14" s="24"/>
    </row>
    <row r="15" spans="1:7" ht="16.2" thickBot="1">
      <c r="A15" s="219" t="s">
        <v>185</v>
      </c>
      <c r="B15" s="142" t="s">
        <v>202</v>
      </c>
      <c r="C15" s="128">
        <f>C170+0</f>
        <v>849429.95</v>
      </c>
      <c r="D15" s="128">
        <f>D170+0</f>
        <v>421430.40000000008</v>
      </c>
      <c r="E15" s="124">
        <f t="shared" si="0"/>
        <v>49.613320086017701</v>
      </c>
    </row>
    <row r="16" spans="1:7" ht="16.2" thickBot="1">
      <c r="A16" s="219" t="s">
        <v>341</v>
      </c>
      <c r="B16" s="142" t="s">
        <v>163</v>
      </c>
      <c r="C16" s="128">
        <f>C204+0</f>
        <v>4310.75</v>
      </c>
      <c r="D16" s="128">
        <f>D204+0</f>
        <v>3934.6</v>
      </c>
      <c r="E16" s="124">
        <f t="shared" si="0"/>
        <v>91.274140230818304</v>
      </c>
      <c r="F16" s="24"/>
      <c r="G16" s="24"/>
    </row>
    <row r="17" spans="1:6" ht="16.2" thickBot="1">
      <c r="A17" s="219" t="s">
        <v>207</v>
      </c>
      <c r="B17" s="142" t="s">
        <v>208</v>
      </c>
      <c r="C17" s="128">
        <f>C215+0</f>
        <v>8000</v>
      </c>
      <c r="D17" s="128">
        <f>D215+0</f>
        <v>714.43000000000006</v>
      </c>
      <c r="E17" s="124">
        <f t="shared" si="0"/>
        <v>8.9303749999999997</v>
      </c>
      <c r="F17" s="24"/>
    </row>
    <row r="18" spans="1:6" ht="16.2" thickBot="1">
      <c r="A18" s="219" t="s">
        <v>197</v>
      </c>
      <c r="B18" s="142" t="s">
        <v>204</v>
      </c>
      <c r="C18" s="128">
        <f>C227+0</f>
        <v>11942.35</v>
      </c>
      <c r="D18" s="128">
        <f>D227+0</f>
        <v>7578.63</v>
      </c>
      <c r="E18" s="124">
        <f t="shared" si="0"/>
        <v>63.460123007615756</v>
      </c>
    </row>
    <row r="19" spans="1:6" ht="16.2" thickBot="1">
      <c r="A19" s="219" t="s">
        <v>198</v>
      </c>
      <c r="B19" s="143" t="s">
        <v>205</v>
      </c>
      <c r="C19" s="128">
        <f>C239+0</f>
        <v>4000</v>
      </c>
      <c r="D19" s="128">
        <f>D239+0</f>
        <v>800</v>
      </c>
      <c r="E19" s="124">
        <f>D19/C19*100</f>
        <v>20</v>
      </c>
      <c r="F19" s="24"/>
    </row>
    <row r="20" spans="1:6" ht="16.2" thickBot="1">
      <c r="A20" s="219" t="s">
        <v>342</v>
      </c>
      <c r="B20" s="143" t="s">
        <v>206</v>
      </c>
      <c r="C20" s="128">
        <f>C248+0</f>
        <v>3901.01</v>
      </c>
      <c r="D20" s="128">
        <f>D248+0</f>
        <v>3148.6</v>
      </c>
      <c r="E20" s="124">
        <f>D20/C20*100</f>
        <v>80.712430883284071</v>
      </c>
    </row>
    <row r="21" spans="1:6" ht="15" thickBot="1">
      <c r="A21" s="221"/>
      <c r="B21" s="222"/>
      <c r="C21" s="222"/>
      <c r="D21" s="222"/>
      <c r="E21" s="223"/>
    </row>
    <row r="22" spans="1:6" ht="15" thickBot="1">
      <c r="A22" s="316" t="s">
        <v>179</v>
      </c>
      <c r="B22" s="317"/>
      <c r="C22" s="132">
        <f>SUM(C23+C37)</f>
        <v>1033424.87</v>
      </c>
      <c r="D22" s="132">
        <f>SUM(D23+D37)</f>
        <v>501635.71000000014</v>
      </c>
      <c r="E22" s="133">
        <f t="shared" ref="E22:E29" si="1">D22/C22*100</f>
        <v>48.541091332551353</v>
      </c>
    </row>
    <row r="23" spans="1:6" ht="15" thickBot="1">
      <c r="A23" s="320" t="s">
        <v>168</v>
      </c>
      <c r="B23" s="321"/>
      <c r="C23" s="125">
        <f>SUM(C24:C35)</f>
        <v>112634.23000000001</v>
      </c>
      <c r="D23" s="125">
        <f>SUM(D24:D35)</f>
        <v>57735.590000000011</v>
      </c>
      <c r="E23" s="126">
        <f t="shared" si="1"/>
        <v>51.259364049454604</v>
      </c>
    </row>
    <row r="24" spans="1:6" ht="15" thickBot="1">
      <c r="A24" s="127" t="s">
        <v>124</v>
      </c>
      <c r="B24" s="127" t="s">
        <v>108</v>
      </c>
      <c r="C24" s="129">
        <f>C49+0</f>
        <v>550</v>
      </c>
      <c r="D24" s="129">
        <f>D49+0</f>
        <v>0</v>
      </c>
      <c r="E24" s="130">
        <f t="shared" si="1"/>
        <v>0</v>
      </c>
    </row>
    <row r="25" spans="1:6" ht="15" thickBot="1">
      <c r="A25" s="127" t="s">
        <v>99</v>
      </c>
      <c r="B25" s="127" t="s">
        <v>117</v>
      </c>
      <c r="C25" s="129">
        <f>C83+0</f>
        <v>729.96</v>
      </c>
      <c r="D25" s="129">
        <f>D83+0</f>
        <v>398.15999999999997</v>
      </c>
      <c r="E25" s="130">
        <f t="shared" si="1"/>
        <v>54.54545454545454</v>
      </c>
    </row>
    <row r="26" spans="1:6" ht="15" thickBot="1">
      <c r="A26" s="127" t="s">
        <v>93</v>
      </c>
      <c r="B26" s="127" t="s">
        <v>109</v>
      </c>
      <c r="C26" s="129">
        <f>C52+0</f>
        <v>31580.36</v>
      </c>
      <c r="D26" s="129">
        <f>D52+0</f>
        <v>12644.86</v>
      </c>
      <c r="E26" s="130">
        <f t="shared" si="1"/>
        <v>40.040265532121865</v>
      </c>
    </row>
    <row r="27" spans="1:6" ht="15" thickBot="1">
      <c r="A27" s="127" t="s">
        <v>103</v>
      </c>
      <c r="B27" s="127" t="s">
        <v>121</v>
      </c>
      <c r="C27" s="129">
        <f>C172+0</f>
        <v>6216</v>
      </c>
      <c r="D27" s="129">
        <f>D172+0</f>
        <v>111.14</v>
      </c>
      <c r="E27" s="130">
        <f t="shared" si="1"/>
        <v>1.7879665379665379</v>
      </c>
    </row>
    <row r="28" spans="1:6" ht="15" thickBot="1">
      <c r="A28" s="127" t="s">
        <v>177</v>
      </c>
      <c r="B28" s="127" t="s">
        <v>178</v>
      </c>
      <c r="C28" s="129">
        <f>C72+0</f>
        <v>1100</v>
      </c>
      <c r="D28" s="129">
        <f>D72+0</f>
        <v>0</v>
      </c>
      <c r="E28" s="130">
        <f t="shared" si="1"/>
        <v>0</v>
      </c>
    </row>
    <row r="29" spans="1:6" ht="15" thickBot="1">
      <c r="A29" s="127" t="s">
        <v>181</v>
      </c>
      <c r="B29" s="127" t="s">
        <v>182</v>
      </c>
      <c r="C29" s="129">
        <f>C206+0</f>
        <v>622.75</v>
      </c>
      <c r="D29" s="129">
        <f>D206+0</f>
        <v>246.6</v>
      </c>
      <c r="E29" s="130">
        <f t="shared" si="1"/>
        <v>39.598554797270168</v>
      </c>
      <c r="F29" s="24"/>
    </row>
    <row r="30" spans="1:6" ht="15" thickBot="1">
      <c r="A30" s="127" t="s">
        <v>130</v>
      </c>
      <c r="B30" s="127" t="s">
        <v>131</v>
      </c>
      <c r="C30" s="129">
        <f>C167+0</f>
        <v>0</v>
      </c>
      <c r="D30" s="129">
        <v>0</v>
      </c>
      <c r="E30" s="130" t="e">
        <f t="shared" ref="E30:E35" si="2">D30/C30*100</f>
        <v>#DIV/0!</v>
      </c>
    </row>
    <row r="31" spans="1:6" ht="15" thickBot="1">
      <c r="A31" s="127" t="s">
        <v>104</v>
      </c>
      <c r="B31" s="127" t="s">
        <v>122</v>
      </c>
      <c r="C31" s="129">
        <f>C176+0</f>
        <v>26919.200000000001</v>
      </c>
      <c r="D31" s="129">
        <f>D176+0</f>
        <v>15184.29</v>
      </c>
      <c r="E31" s="130">
        <f t="shared" si="2"/>
        <v>56.406914024190911</v>
      </c>
    </row>
    <row r="32" spans="1:6" ht="15" thickBot="1">
      <c r="A32" s="127" t="s">
        <v>105</v>
      </c>
      <c r="B32" s="127" t="s">
        <v>169</v>
      </c>
      <c r="C32" s="129">
        <f>C180+0</f>
        <v>256.5</v>
      </c>
      <c r="D32" s="129">
        <f>D180+0</f>
        <v>256.49</v>
      </c>
      <c r="E32" s="130">
        <f t="shared" si="2"/>
        <v>99.996101364522417</v>
      </c>
    </row>
    <row r="33" spans="1:8" ht="15" thickBot="1">
      <c r="A33" s="127" t="s">
        <v>136</v>
      </c>
      <c r="B33" s="127" t="s">
        <v>137</v>
      </c>
      <c r="C33" s="129">
        <f>C61+0</f>
        <v>0</v>
      </c>
      <c r="D33" s="129">
        <v>0</v>
      </c>
      <c r="E33" s="130" t="e">
        <f t="shared" si="2"/>
        <v>#DIV/0!</v>
      </c>
    </row>
    <row r="34" spans="1:8" ht="15" thickBot="1">
      <c r="A34" s="127" t="s">
        <v>102</v>
      </c>
      <c r="B34" s="127" t="s">
        <v>170</v>
      </c>
      <c r="C34" s="129">
        <f>C64+C90+C159+C229</f>
        <v>40971.46</v>
      </c>
      <c r="D34" s="129">
        <f>D64+D90+D159+D229</f>
        <v>22073.83</v>
      </c>
      <c r="E34" s="130">
        <f t="shared" si="2"/>
        <v>53.876112786803311</v>
      </c>
    </row>
    <row r="35" spans="1:8" ht="15" thickBot="1">
      <c r="A35" s="127" t="s">
        <v>133</v>
      </c>
      <c r="B35" s="127" t="s">
        <v>134</v>
      </c>
      <c r="C35" s="129">
        <f>C184+C211</f>
        <v>3688</v>
      </c>
      <c r="D35" s="129">
        <f>D184+D211</f>
        <v>6820.2199999999993</v>
      </c>
      <c r="E35" s="130">
        <f t="shared" si="2"/>
        <v>184.93004338394792</v>
      </c>
    </row>
    <row r="36" spans="1:8" ht="15" thickBot="1">
      <c r="A36" s="224"/>
      <c r="B36" s="225"/>
      <c r="C36" s="225"/>
      <c r="D36" s="225"/>
      <c r="E36" s="223"/>
    </row>
    <row r="37" spans="1:8" ht="15" thickBot="1">
      <c r="A37" s="320" t="s">
        <v>171</v>
      </c>
      <c r="B37" s="321"/>
      <c r="C37" s="125">
        <f>SUM(C38:C41)</f>
        <v>920790.64</v>
      </c>
      <c r="D37" s="125">
        <f t="shared" ref="D37" si="3">SUM(D38:D41)</f>
        <v>443900.12000000011</v>
      </c>
      <c r="E37" s="126">
        <f>D37/C37*100</f>
        <v>48.208583006447604</v>
      </c>
    </row>
    <row r="38" spans="1:8" ht="15" thickBot="1">
      <c r="A38" s="127" t="s">
        <v>97</v>
      </c>
      <c r="B38" s="127" t="s">
        <v>113</v>
      </c>
      <c r="C38" s="129">
        <f>C101+C107+C115+C144+C152+C189+C217+C241+C250</f>
        <v>858133.01</v>
      </c>
      <c r="D38" s="129">
        <f>D101+D107+D115+D144+D152+D189+D217+D241+D250</f>
        <v>421052.65000000008</v>
      </c>
      <c r="E38" s="130">
        <f>D38/C38*100</f>
        <v>49.066129037502016</v>
      </c>
    </row>
    <row r="39" spans="1:8" ht="15" thickBot="1">
      <c r="A39" s="127" t="s">
        <v>92</v>
      </c>
      <c r="B39" s="127" t="s">
        <v>114</v>
      </c>
      <c r="C39" s="129">
        <f>C80+C135+C224+C245+C256</f>
        <v>24401.38</v>
      </c>
      <c r="D39" s="129">
        <f>D80+D135+D224+D245+D256</f>
        <v>3091.21</v>
      </c>
      <c r="E39" s="130">
        <f>D39/C39*100</f>
        <v>12.668176963761885</v>
      </c>
    </row>
    <row r="40" spans="1:8" ht="15" thickBot="1">
      <c r="A40" s="127" t="s">
        <v>95</v>
      </c>
      <c r="B40" s="127" t="s">
        <v>111</v>
      </c>
      <c r="C40" s="129">
        <f>C76+0</f>
        <v>312.5</v>
      </c>
      <c r="D40" s="129">
        <f>D76+0</f>
        <v>312.5</v>
      </c>
      <c r="E40" s="130">
        <f>D40/C40*100</f>
        <v>100</v>
      </c>
    </row>
    <row r="41" spans="1:8" ht="15" thickBot="1">
      <c r="A41" s="127" t="s">
        <v>100</v>
      </c>
      <c r="B41" s="127" t="s">
        <v>118</v>
      </c>
      <c r="C41" s="129">
        <f>C138+0</f>
        <v>37943.75</v>
      </c>
      <c r="D41" s="129">
        <f>D138+0</f>
        <v>19443.759999999998</v>
      </c>
      <c r="E41" s="130">
        <f>D41/C41*100</f>
        <v>51.243643551309503</v>
      </c>
    </row>
    <row r="42" spans="1:8" ht="15" thickBot="1">
      <c r="A42" s="226"/>
      <c r="B42" s="227"/>
      <c r="C42" s="227"/>
      <c r="D42" s="227"/>
      <c r="E42" s="228"/>
    </row>
    <row r="43" spans="1:8" ht="15" thickBot="1">
      <c r="A43" s="322">
        <v>1</v>
      </c>
      <c r="B43" s="323"/>
      <c r="C43" s="229">
        <v>3</v>
      </c>
      <c r="D43" s="229">
        <v>4</v>
      </c>
      <c r="E43" s="230" t="s">
        <v>218</v>
      </c>
    </row>
    <row r="44" spans="1:8" ht="31.8" thickBot="1">
      <c r="A44" s="324"/>
      <c r="B44" s="324"/>
      <c r="C44" s="77" t="s">
        <v>180</v>
      </c>
      <c r="D44" s="77" t="s">
        <v>217</v>
      </c>
      <c r="E44" s="122" t="s">
        <v>152</v>
      </c>
    </row>
    <row r="45" spans="1:8" ht="15" thickBot="1">
      <c r="A45" s="325" t="s">
        <v>138</v>
      </c>
      <c r="B45" s="325"/>
      <c r="C45" s="231">
        <f>C46+C97+C98+C111+C112+C155+C156+C237+C238</f>
        <v>1033424.8700000001</v>
      </c>
      <c r="D45" s="231">
        <f>D46+D97+D98+D111+D112+D155+D156+D237+D238</f>
        <v>501635.71</v>
      </c>
      <c r="E45" s="232">
        <f>D45/C45*100</f>
        <v>48.541091332551339</v>
      </c>
    </row>
    <row r="46" spans="1:8" ht="16.2" thickBot="1">
      <c r="A46" s="116" t="s">
        <v>90</v>
      </c>
      <c r="B46" s="116" t="s">
        <v>140</v>
      </c>
      <c r="C46" s="119">
        <f>C47+C88</f>
        <v>78031.95</v>
      </c>
      <c r="D46" s="119">
        <f>D47+D88</f>
        <v>26513.29</v>
      </c>
      <c r="E46" s="120">
        <f t="shared" ref="E46:E97" si="4">D46/C46*100</f>
        <v>33.977479737466517</v>
      </c>
    </row>
    <row r="47" spans="1:8" ht="16.2" thickBot="1">
      <c r="A47" s="19" t="s">
        <v>132</v>
      </c>
      <c r="B47" s="19" t="s">
        <v>8</v>
      </c>
      <c r="C47" s="20">
        <v>69977.679999999993</v>
      </c>
      <c r="D47" s="20">
        <f>D48+D75</f>
        <v>20965.990000000002</v>
      </c>
      <c r="E47" s="121">
        <f t="shared" si="4"/>
        <v>29.960967554225864</v>
      </c>
      <c r="H47" s="115"/>
    </row>
    <row r="48" spans="1:8" ht="15" customHeight="1" thickBot="1">
      <c r="A48" s="78" t="s">
        <v>91</v>
      </c>
      <c r="B48" s="21" t="s">
        <v>107</v>
      </c>
      <c r="C48" s="22">
        <v>52097.72</v>
      </c>
      <c r="D48" s="22">
        <f>D49+D52+D61+D64+D72</f>
        <v>20255.330000000002</v>
      </c>
      <c r="E48" s="121">
        <f t="shared" si="4"/>
        <v>38.879494150607748</v>
      </c>
    </row>
    <row r="49" spans="1:9" ht="16.2" thickBot="1">
      <c r="A49" s="79" t="s">
        <v>124</v>
      </c>
      <c r="B49" s="25" t="s">
        <v>108</v>
      </c>
      <c r="C49" s="26">
        <v>550</v>
      </c>
      <c r="D49" s="26">
        <f>D50+0</f>
        <v>0</v>
      </c>
      <c r="E49" s="122">
        <f t="shared" si="4"/>
        <v>0</v>
      </c>
      <c r="F49" s="56"/>
    </row>
    <row r="50" spans="1:9" ht="16.2" thickBot="1">
      <c r="A50" s="80">
        <v>3</v>
      </c>
      <c r="B50" s="13" t="s">
        <v>9</v>
      </c>
      <c r="C50" s="14">
        <v>550</v>
      </c>
      <c r="D50" s="14">
        <f>D51+0</f>
        <v>0</v>
      </c>
      <c r="E50" s="123">
        <f t="shared" si="4"/>
        <v>0</v>
      </c>
      <c r="F50" s="56"/>
    </row>
    <row r="51" spans="1:9" ht="16.2" thickBot="1">
      <c r="A51" s="81">
        <v>32</v>
      </c>
      <c r="B51" s="5" t="s">
        <v>17</v>
      </c>
      <c r="C51" s="6">
        <v>550</v>
      </c>
      <c r="D51" s="6">
        <v>0</v>
      </c>
      <c r="E51" s="124">
        <f t="shared" si="4"/>
        <v>0</v>
      </c>
      <c r="F51" s="56"/>
    </row>
    <row r="52" spans="1:9" ht="16.2" thickBot="1">
      <c r="A52" s="79" t="s">
        <v>93</v>
      </c>
      <c r="B52" s="25" t="s">
        <v>109</v>
      </c>
      <c r="C52" s="26">
        <v>31580.36</v>
      </c>
      <c r="D52" s="26">
        <f>D53+0</f>
        <v>12644.86</v>
      </c>
      <c r="E52" s="122">
        <f t="shared" si="4"/>
        <v>40.040265532121865</v>
      </c>
      <c r="F52" s="56"/>
      <c r="G52" s="56"/>
      <c r="H52" s="56"/>
      <c r="I52" s="56"/>
    </row>
    <row r="53" spans="1:9" ht="16.2" thickBot="1">
      <c r="A53" s="80">
        <v>3</v>
      </c>
      <c r="B53" s="13" t="s">
        <v>9</v>
      </c>
      <c r="C53" s="14">
        <v>31580.36</v>
      </c>
      <c r="D53" s="14">
        <f>D54+D58</f>
        <v>12644.86</v>
      </c>
      <c r="E53" s="123">
        <f t="shared" si="4"/>
        <v>40.040265532121865</v>
      </c>
      <c r="F53" s="56"/>
      <c r="G53" s="56"/>
      <c r="H53" s="56"/>
      <c r="I53" s="56"/>
    </row>
    <row r="54" spans="1:9" ht="16.2" thickBot="1">
      <c r="A54" s="81">
        <v>31</v>
      </c>
      <c r="B54" s="5" t="s">
        <v>10</v>
      </c>
      <c r="C54" s="7">
        <v>28820.36</v>
      </c>
      <c r="D54" s="7">
        <f>SUM(D55:D57)</f>
        <v>11522.82</v>
      </c>
      <c r="E54" s="124">
        <f t="shared" si="4"/>
        <v>39.981526948310155</v>
      </c>
      <c r="F54" s="56"/>
      <c r="G54" s="56"/>
      <c r="H54" s="56"/>
      <c r="I54" s="56"/>
    </row>
    <row r="55" spans="1:9" ht="16.2" thickBot="1">
      <c r="A55" s="154">
        <v>3111</v>
      </c>
      <c r="B55" s="5" t="s">
        <v>270</v>
      </c>
      <c r="C55" s="201"/>
      <c r="D55" s="7">
        <v>8860.77</v>
      </c>
      <c r="E55" s="124" t="e">
        <f t="shared" si="4"/>
        <v>#DIV/0!</v>
      </c>
      <c r="F55" s="56"/>
      <c r="G55" s="56"/>
      <c r="H55" s="56"/>
      <c r="I55" s="56"/>
    </row>
    <row r="56" spans="1:9" ht="16.2" thickBot="1">
      <c r="A56" s="154">
        <v>3121</v>
      </c>
      <c r="B56" s="5" t="s">
        <v>334</v>
      </c>
      <c r="C56" s="201"/>
      <c r="D56" s="7">
        <v>1200</v>
      </c>
      <c r="E56" s="124" t="e">
        <f t="shared" si="4"/>
        <v>#DIV/0!</v>
      </c>
      <c r="F56" s="56"/>
      <c r="G56" s="56"/>
      <c r="H56" s="56"/>
      <c r="I56" s="56"/>
    </row>
    <row r="57" spans="1:9" ht="16.2" thickBot="1">
      <c r="A57" s="154">
        <v>3132</v>
      </c>
      <c r="B57" s="5" t="s">
        <v>338</v>
      </c>
      <c r="C57" s="201"/>
      <c r="D57" s="7">
        <v>1462.05</v>
      </c>
      <c r="E57" s="124" t="e">
        <f t="shared" si="4"/>
        <v>#DIV/0!</v>
      </c>
      <c r="F57" s="56"/>
      <c r="G57" s="56"/>
      <c r="H57" s="56"/>
      <c r="I57" s="56"/>
    </row>
    <row r="58" spans="1:9" ht="16.2" thickBot="1">
      <c r="A58" s="81">
        <v>32</v>
      </c>
      <c r="B58" s="5" t="s">
        <v>17</v>
      </c>
      <c r="C58" s="6">
        <v>2760</v>
      </c>
      <c r="D58" s="6">
        <f>SUM(D59:D60)</f>
        <v>1122.04</v>
      </c>
      <c r="E58" s="124">
        <f t="shared" si="4"/>
        <v>40.653623188405795</v>
      </c>
      <c r="F58" s="56"/>
      <c r="G58" s="56"/>
      <c r="H58" s="56"/>
      <c r="I58" s="56"/>
    </row>
    <row r="59" spans="1:9" ht="16.2" thickBot="1">
      <c r="A59" s="154">
        <v>3211</v>
      </c>
      <c r="B59" s="5" t="s">
        <v>282</v>
      </c>
      <c r="C59" s="14"/>
      <c r="D59" s="6">
        <v>491.04</v>
      </c>
      <c r="E59" s="124" t="e">
        <f t="shared" si="4"/>
        <v>#DIV/0!</v>
      </c>
      <c r="F59" s="56"/>
      <c r="G59" s="56"/>
      <c r="H59" s="56"/>
      <c r="I59" s="56"/>
    </row>
    <row r="60" spans="1:9" ht="16.2" thickBot="1">
      <c r="A60" s="154">
        <v>3212</v>
      </c>
      <c r="B60" s="5" t="s">
        <v>284</v>
      </c>
      <c r="C60" s="14"/>
      <c r="D60" s="6">
        <v>631</v>
      </c>
      <c r="E60" s="124" t="e">
        <f t="shared" si="4"/>
        <v>#DIV/0!</v>
      </c>
      <c r="F60" s="56"/>
      <c r="G60" s="56"/>
      <c r="H60" s="56"/>
      <c r="I60" s="56"/>
    </row>
    <row r="61" spans="1:9" ht="16.2" thickBot="1">
      <c r="A61" s="79" t="s">
        <v>136</v>
      </c>
      <c r="B61" s="25" t="s">
        <v>137</v>
      </c>
      <c r="C61" s="26">
        <v>0</v>
      </c>
      <c r="D61" s="26">
        <f>D62+0</f>
        <v>0</v>
      </c>
      <c r="E61" s="122" t="e">
        <f t="shared" si="4"/>
        <v>#DIV/0!</v>
      </c>
      <c r="F61" s="56"/>
      <c r="G61" s="56"/>
      <c r="H61" s="56"/>
      <c r="I61" s="56"/>
    </row>
    <row r="62" spans="1:9" ht="16.2" thickBot="1">
      <c r="A62" s="80">
        <v>3</v>
      </c>
      <c r="B62" s="13" t="s">
        <v>9</v>
      </c>
      <c r="C62" s="14">
        <v>0</v>
      </c>
      <c r="D62" s="14">
        <f>D63+0</f>
        <v>0</v>
      </c>
      <c r="E62" s="123" t="e">
        <f t="shared" si="4"/>
        <v>#DIV/0!</v>
      </c>
      <c r="F62" s="56"/>
      <c r="G62" s="56"/>
      <c r="H62" s="56"/>
      <c r="I62" s="56"/>
    </row>
    <row r="63" spans="1:9" ht="16.2" thickBot="1">
      <c r="A63" s="81">
        <v>32</v>
      </c>
      <c r="B63" s="5" t="s">
        <v>17</v>
      </c>
      <c r="C63" s="6">
        <v>0</v>
      </c>
      <c r="D63" s="6">
        <v>0</v>
      </c>
      <c r="E63" s="124" t="e">
        <f t="shared" si="4"/>
        <v>#DIV/0!</v>
      </c>
      <c r="F63" s="56"/>
      <c r="G63" s="56"/>
      <c r="H63" s="56"/>
      <c r="I63" s="56"/>
    </row>
    <row r="64" spans="1:9" ht="16.2" thickBot="1">
      <c r="A64" s="79" t="s">
        <v>102</v>
      </c>
      <c r="B64" s="25" t="s">
        <v>170</v>
      </c>
      <c r="C64" s="26">
        <v>18867.36</v>
      </c>
      <c r="D64" s="26">
        <f>D65+0</f>
        <v>7610.47</v>
      </c>
      <c r="E64" s="122">
        <f t="shared" si="4"/>
        <v>40.336697874000386</v>
      </c>
      <c r="F64" s="56"/>
      <c r="G64" s="56"/>
      <c r="H64" s="56"/>
      <c r="I64" s="56"/>
    </row>
    <row r="65" spans="1:9" ht="16.2" thickBot="1">
      <c r="A65" s="80">
        <v>3</v>
      </c>
      <c r="B65" s="13" t="s">
        <v>9</v>
      </c>
      <c r="C65" s="14">
        <v>18867.36</v>
      </c>
      <c r="D65" s="14">
        <f>D66+D70</f>
        <v>7610.47</v>
      </c>
      <c r="E65" s="123">
        <f t="shared" si="4"/>
        <v>40.336697874000386</v>
      </c>
      <c r="F65" s="56"/>
      <c r="G65" s="56"/>
      <c r="H65" s="56"/>
      <c r="I65" s="56"/>
    </row>
    <row r="66" spans="1:9" ht="16.2" thickBot="1">
      <c r="A66" s="81">
        <v>31</v>
      </c>
      <c r="B66" s="5" t="s">
        <v>10</v>
      </c>
      <c r="C66" s="7">
        <v>17723.34</v>
      </c>
      <c r="D66" s="7">
        <f>SUM(D67:D69)</f>
        <v>7229.17</v>
      </c>
      <c r="E66" s="124">
        <f t="shared" si="4"/>
        <v>40.788982212156398</v>
      </c>
      <c r="F66" s="56"/>
      <c r="G66" s="56"/>
      <c r="H66" s="56"/>
      <c r="I66" s="56"/>
    </row>
    <row r="67" spans="1:9" ht="16.2" thickBot="1">
      <c r="A67" s="154">
        <v>3111</v>
      </c>
      <c r="B67" s="5" t="s">
        <v>270</v>
      </c>
      <c r="C67" s="201"/>
      <c r="D67" s="7">
        <v>6047.18</v>
      </c>
      <c r="E67" s="124" t="e">
        <f t="shared" si="4"/>
        <v>#DIV/0!</v>
      </c>
      <c r="F67" s="56"/>
      <c r="G67" s="56"/>
      <c r="H67" s="56"/>
      <c r="I67" s="56"/>
    </row>
    <row r="68" spans="1:9" ht="16.2" thickBot="1">
      <c r="A68" s="154">
        <v>3121</v>
      </c>
      <c r="B68" s="5" t="s">
        <v>334</v>
      </c>
      <c r="C68" s="201"/>
      <c r="D68" s="7">
        <v>184.2</v>
      </c>
      <c r="E68" s="124" t="e">
        <f t="shared" si="4"/>
        <v>#DIV/0!</v>
      </c>
      <c r="F68" s="56"/>
      <c r="G68" s="56"/>
      <c r="H68" s="56"/>
      <c r="I68" s="56"/>
    </row>
    <row r="69" spans="1:9" ht="16.2" thickBot="1">
      <c r="A69" s="154">
        <v>3132</v>
      </c>
      <c r="B69" s="5" t="s">
        <v>279</v>
      </c>
      <c r="C69" s="201"/>
      <c r="D69" s="7">
        <v>997.79</v>
      </c>
      <c r="E69" s="124" t="e">
        <f t="shared" si="4"/>
        <v>#DIV/0!</v>
      </c>
      <c r="F69" s="56"/>
      <c r="G69" s="56"/>
      <c r="H69" s="56"/>
      <c r="I69" s="56"/>
    </row>
    <row r="70" spans="1:9" ht="16.2" thickBot="1">
      <c r="A70" s="81">
        <v>32</v>
      </c>
      <c r="B70" s="5" t="s">
        <v>17</v>
      </c>
      <c r="C70" s="6">
        <v>1144.02</v>
      </c>
      <c r="D70" s="6">
        <f>D71+0</f>
        <v>381.3</v>
      </c>
      <c r="E70" s="124">
        <f t="shared" si="4"/>
        <v>33.329836890963442</v>
      </c>
      <c r="F70" s="56"/>
      <c r="G70" s="56"/>
      <c r="H70" s="56"/>
      <c r="I70" s="56"/>
    </row>
    <row r="71" spans="1:9" ht="16.2" thickBot="1">
      <c r="A71" s="154">
        <v>3212</v>
      </c>
      <c r="B71" s="5" t="s">
        <v>284</v>
      </c>
      <c r="C71" s="14"/>
      <c r="D71" s="6">
        <v>381.3</v>
      </c>
      <c r="E71" s="124" t="e">
        <f t="shared" si="4"/>
        <v>#DIV/0!</v>
      </c>
      <c r="F71" s="56"/>
      <c r="G71" s="56"/>
      <c r="H71" s="56"/>
      <c r="I71" s="56"/>
    </row>
    <row r="72" spans="1:9" ht="16.2" thickBot="1">
      <c r="A72" s="79" t="s">
        <v>177</v>
      </c>
      <c r="B72" s="25" t="s">
        <v>178</v>
      </c>
      <c r="C72" s="26">
        <v>1100</v>
      </c>
      <c r="D72" s="26">
        <f>D73+0</f>
        <v>0</v>
      </c>
      <c r="E72" s="122">
        <f t="shared" si="4"/>
        <v>0</v>
      </c>
      <c r="F72" s="56"/>
      <c r="G72" s="56"/>
      <c r="H72" s="56"/>
      <c r="I72" s="56"/>
    </row>
    <row r="73" spans="1:9" ht="16.2" thickBot="1">
      <c r="A73" s="82">
        <v>4</v>
      </c>
      <c r="B73" s="16" t="s">
        <v>11</v>
      </c>
      <c r="C73" s="14">
        <v>1100</v>
      </c>
      <c r="D73" s="14">
        <f>D74+0</f>
        <v>0</v>
      </c>
      <c r="E73" s="123">
        <f t="shared" si="4"/>
        <v>0</v>
      </c>
      <c r="F73" s="56"/>
      <c r="G73" s="56"/>
      <c r="H73" s="56"/>
      <c r="I73" s="56"/>
    </row>
    <row r="74" spans="1:9" ht="16.2" thickBot="1">
      <c r="A74" s="81">
        <v>42</v>
      </c>
      <c r="B74" s="5" t="s">
        <v>115</v>
      </c>
      <c r="C74" s="6">
        <v>1100</v>
      </c>
      <c r="D74" s="6">
        <v>0</v>
      </c>
      <c r="E74" s="124">
        <f t="shared" si="4"/>
        <v>0</v>
      </c>
      <c r="F74" s="56"/>
      <c r="G74" s="56"/>
      <c r="H74" s="56"/>
      <c r="I74" s="56"/>
    </row>
    <row r="75" spans="1:9" ht="16.2" thickBot="1">
      <c r="A75" s="19" t="s">
        <v>94</v>
      </c>
      <c r="B75" s="21" t="s">
        <v>110</v>
      </c>
      <c r="C75" s="22">
        <v>17879.96</v>
      </c>
      <c r="D75" s="22">
        <f>D76+D80+D83</f>
        <v>710.66</v>
      </c>
      <c r="E75" s="121">
        <f t="shared" si="4"/>
        <v>3.9746173928800732</v>
      </c>
      <c r="F75" s="56"/>
      <c r="G75" s="56"/>
      <c r="H75" s="56"/>
      <c r="I75" s="56"/>
    </row>
    <row r="76" spans="1:9" ht="16.2" thickBot="1">
      <c r="A76" s="79" t="s">
        <v>95</v>
      </c>
      <c r="B76" s="25" t="s">
        <v>111</v>
      </c>
      <c r="C76" s="26">
        <v>312.5</v>
      </c>
      <c r="D76" s="26">
        <f>D77+0</f>
        <v>312.5</v>
      </c>
      <c r="E76" s="122">
        <f t="shared" si="4"/>
        <v>100</v>
      </c>
      <c r="F76" s="56"/>
      <c r="G76" s="56"/>
      <c r="H76" s="56"/>
      <c r="I76" s="56"/>
    </row>
    <row r="77" spans="1:9" ht="16.2" thickBot="1">
      <c r="A77" s="80">
        <v>3</v>
      </c>
      <c r="B77" s="13" t="s">
        <v>9</v>
      </c>
      <c r="C77" s="14">
        <v>312.5</v>
      </c>
      <c r="D77" s="14">
        <f>D78+0</f>
        <v>312.5</v>
      </c>
      <c r="E77" s="123">
        <f t="shared" si="4"/>
        <v>100</v>
      </c>
      <c r="F77" s="56"/>
      <c r="G77" s="56"/>
      <c r="H77" s="56"/>
      <c r="I77" s="56"/>
    </row>
    <row r="78" spans="1:9" ht="16.2" thickBot="1">
      <c r="A78" s="81">
        <v>32</v>
      </c>
      <c r="B78" s="5" t="s">
        <v>17</v>
      </c>
      <c r="C78" s="6">
        <v>312.5</v>
      </c>
      <c r="D78" s="6">
        <f>D79+0</f>
        <v>312.5</v>
      </c>
      <c r="E78" s="124">
        <f t="shared" si="4"/>
        <v>100</v>
      </c>
      <c r="F78" s="56"/>
      <c r="G78" s="56"/>
      <c r="H78" s="56"/>
      <c r="I78" s="56"/>
    </row>
    <row r="79" spans="1:9" ht="16.2" thickBot="1">
      <c r="A79" s="154">
        <v>3237</v>
      </c>
      <c r="B79" s="5" t="s">
        <v>220</v>
      </c>
      <c r="C79" s="14"/>
      <c r="D79" s="6">
        <v>312.5</v>
      </c>
      <c r="E79" s="124" t="e">
        <f t="shared" si="4"/>
        <v>#DIV/0!</v>
      </c>
      <c r="F79" s="56"/>
      <c r="G79" s="56"/>
      <c r="H79" s="56"/>
      <c r="I79" s="56"/>
    </row>
    <row r="80" spans="1:9" ht="16.2" thickBot="1">
      <c r="A80" s="79" t="s">
        <v>92</v>
      </c>
      <c r="B80" s="25" t="s">
        <v>114</v>
      </c>
      <c r="C80" s="26">
        <v>16837.5</v>
      </c>
      <c r="D80" s="26">
        <f>D81+0</f>
        <v>0</v>
      </c>
      <c r="E80" s="122">
        <f t="shared" si="4"/>
        <v>0</v>
      </c>
      <c r="F80" s="56"/>
      <c r="G80" s="56"/>
      <c r="H80" s="56"/>
      <c r="I80" s="56"/>
    </row>
    <row r="81" spans="1:9" ht="16.2" thickBot="1">
      <c r="A81" s="80">
        <v>3</v>
      </c>
      <c r="B81" s="13" t="s">
        <v>9</v>
      </c>
      <c r="C81" s="14">
        <v>16837.5</v>
      </c>
      <c r="D81" s="14">
        <f>D82+0</f>
        <v>0</v>
      </c>
      <c r="E81" s="123">
        <f t="shared" si="4"/>
        <v>0</v>
      </c>
      <c r="F81" s="56"/>
      <c r="G81" s="56"/>
      <c r="H81" s="56"/>
      <c r="I81" s="56"/>
    </row>
    <row r="82" spans="1:9" ht="16.2" thickBot="1">
      <c r="A82" s="84">
        <v>32</v>
      </c>
      <c r="B82" s="17" t="s">
        <v>17</v>
      </c>
      <c r="C82" s="18">
        <v>16837.5</v>
      </c>
      <c r="D82" s="18">
        <v>0</v>
      </c>
      <c r="E82" s="124">
        <f t="shared" si="4"/>
        <v>0</v>
      </c>
      <c r="F82" s="56"/>
      <c r="G82" s="56"/>
      <c r="H82" s="56"/>
      <c r="I82" s="56"/>
    </row>
    <row r="83" spans="1:9" ht="16.2" thickBot="1">
      <c r="A83" s="79" t="s">
        <v>99</v>
      </c>
      <c r="B83" s="25" t="s">
        <v>117</v>
      </c>
      <c r="C83" s="26">
        <v>729.96</v>
      </c>
      <c r="D83" s="26">
        <f>D84+0</f>
        <v>398.15999999999997</v>
      </c>
      <c r="E83" s="122">
        <f t="shared" si="4"/>
        <v>54.54545454545454</v>
      </c>
      <c r="F83" s="56"/>
      <c r="G83" s="56"/>
      <c r="H83" s="56"/>
      <c r="I83" s="56"/>
    </row>
    <row r="84" spans="1:9" ht="16.2" thickBot="1">
      <c r="A84" s="80">
        <v>3</v>
      </c>
      <c r="B84" s="13" t="s">
        <v>9</v>
      </c>
      <c r="C84" s="14">
        <v>729.96</v>
      </c>
      <c r="D84" s="14">
        <f>D85+0</f>
        <v>398.15999999999997</v>
      </c>
      <c r="E84" s="123">
        <f t="shared" si="4"/>
        <v>54.54545454545454</v>
      </c>
      <c r="F84" s="56"/>
      <c r="G84" s="56"/>
      <c r="H84" s="56"/>
      <c r="I84" s="56"/>
    </row>
    <row r="85" spans="1:9" ht="16.2" thickBot="1">
      <c r="A85" s="81">
        <v>31</v>
      </c>
      <c r="B85" s="5" t="s">
        <v>10</v>
      </c>
      <c r="C85" s="6">
        <v>729.96</v>
      </c>
      <c r="D85" s="6">
        <f>SUM(D86:D87)</f>
        <v>398.15999999999997</v>
      </c>
      <c r="E85" s="124">
        <f t="shared" si="4"/>
        <v>54.54545454545454</v>
      </c>
      <c r="F85" s="56"/>
      <c r="G85" s="56"/>
      <c r="H85" s="56"/>
      <c r="I85" s="56"/>
    </row>
    <row r="86" spans="1:9" ht="16.2" thickBot="1">
      <c r="A86" s="154">
        <v>3111</v>
      </c>
      <c r="B86" s="5" t="s">
        <v>270</v>
      </c>
      <c r="C86" s="14"/>
      <c r="D86" s="6">
        <v>341.76</v>
      </c>
      <c r="E86" s="124" t="e">
        <f t="shared" si="4"/>
        <v>#DIV/0!</v>
      </c>
      <c r="F86" s="56"/>
      <c r="G86" s="56"/>
      <c r="H86" s="56"/>
      <c r="I86" s="56"/>
    </row>
    <row r="87" spans="1:9" ht="16.2" thickBot="1">
      <c r="A87" s="154">
        <v>3132</v>
      </c>
      <c r="B87" s="5" t="s">
        <v>279</v>
      </c>
      <c r="C87" s="14"/>
      <c r="D87" s="6">
        <v>56.4</v>
      </c>
      <c r="E87" s="124" t="e">
        <f t="shared" si="4"/>
        <v>#DIV/0!</v>
      </c>
      <c r="F87" s="56"/>
      <c r="G87" s="56"/>
      <c r="H87" s="56"/>
      <c r="I87" s="56"/>
    </row>
    <row r="88" spans="1:9" ht="16.2" thickBot="1">
      <c r="A88" s="233" t="s">
        <v>189</v>
      </c>
      <c r="B88" s="134" t="s">
        <v>191</v>
      </c>
      <c r="C88" s="20">
        <v>8054.2699999999995</v>
      </c>
      <c r="D88" s="20">
        <f t="shared" ref="D88:D89" si="5">D89+0</f>
        <v>5547.3</v>
      </c>
      <c r="E88" s="137">
        <f t="shared" si="4"/>
        <v>68.874025827294105</v>
      </c>
      <c r="F88" s="56"/>
      <c r="G88" s="56"/>
      <c r="H88" s="56"/>
      <c r="I88" s="56"/>
    </row>
    <row r="89" spans="1:9" ht="16.2" thickBot="1">
      <c r="A89" s="233" t="s">
        <v>91</v>
      </c>
      <c r="B89" s="134" t="s">
        <v>107</v>
      </c>
      <c r="C89" s="20">
        <v>8054.2699999999995</v>
      </c>
      <c r="D89" s="20">
        <f t="shared" si="5"/>
        <v>5547.3</v>
      </c>
      <c r="E89" s="137">
        <f t="shared" si="4"/>
        <v>68.874025827294105</v>
      </c>
      <c r="F89" s="56"/>
      <c r="G89" s="56"/>
      <c r="H89" s="56"/>
      <c r="I89" s="56"/>
    </row>
    <row r="90" spans="1:9" ht="16.2" thickBot="1">
      <c r="A90" s="234" t="s">
        <v>190</v>
      </c>
      <c r="B90" s="135" t="s">
        <v>170</v>
      </c>
      <c r="C90" s="136">
        <v>8054.2699999999995</v>
      </c>
      <c r="D90" s="136">
        <f>D91+0</f>
        <v>5547.3</v>
      </c>
      <c r="E90" s="138">
        <f t="shared" si="4"/>
        <v>68.874025827294105</v>
      </c>
      <c r="F90" s="56"/>
      <c r="G90" s="56"/>
      <c r="H90" s="56"/>
      <c r="I90" s="56"/>
    </row>
    <row r="91" spans="1:9" ht="16.2" thickBot="1">
      <c r="A91" s="235">
        <v>3</v>
      </c>
      <c r="B91" s="16" t="s">
        <v>9</v>
      </c>
      <c r="C91" s="14">
        <v>8054.2699999999995</v>
      </c>
      <c r="D91" s="14">
        <f>D92+D95</f>
        <v>5547.3</v>
      </c>
      <c r="E91" s="139">
        <f t="shared" si="4"/>
        <v>68.874025827294105</v>
      </c>
      <c r="F91" s="56"/>
      <c r="G91" s="56"/>
      <c r="H91" s="56"/>
      <c r="I91" s="56"/>
    </row>
    <row r="92" spans="1:9" ht="16.2" thickBot="1">
      <c r="A92" s="81">
        <v>31</v>
      </c>
      <c r="B92" s="5" t="s">
        <v>10</v>
      </c>
      <c r="C92" s="6">
        <v>7565.9</v>
      </c>
      <c r="D92" s="6">
        <f>SUM(D93:D94)</f>
        <v>5289.3</v>
      </c>
      <c r="E92" s="124">
        <f t="shared" si="4"/>
        <v>69.909726536168876</v>
      </c>
      <c r="F92" s="56"/>
      <c r="G92" s="56"/>
      <c r="H92" s="56"/>
      <c r="I92" s="56"/>
    </row>
    <row r="93" spans="1:9" ht="16.2" thickBot="1">
      <c r="A93" s="154">
        <v>3111</v>
      </c>
      <c r="B93" s="5" t="s">
        <v>270</v>
      </c>
      <c r="C93" s="14"/>
      <c r="D93" s="6">
        <v>4540.16</v>
      </c>
      <c r="E93" s="124" t="e">
        <f t="shared" si="4"/>
        <v>#DIV/0!</v>
      </c>
      <c r="F93" s="56"/>
      <c r="G93" s="56"/>
      <c r="H93" s="56"/>
      <c r="I93" s="56"/>
    </row>
    <row r="94" spans="1:9" ht="16.2" thickBot="1">
      <c r="A94" s="154">
        <v>3132</v>
      </c>
      <c r="B94" s="5" t="s">
        <v>279</v>
      </c>
      <c r="C94" s="14"/>
      <c r="D94" s="6">
        <v>749.14</v>
      </c>
      <c r="E94" s="124" t="e">
        <f t="shared" si="4"/>
        <v>#DIV/0!</v>
      </c>
      <c r="F94" s="56"/>
      <c r="G94" s="56"/>
      <c r="H94" s="56"/>
      <c r="I94" s="56"/>
    </row>
    <row r="95" spans="1:9" ht="16.2" thickBot="1">
      <c r="A95" s="81">
        <v>32</v>
      </c>
      <c r="B95" s="5" t="s">
        <v>17</v>
      </c>
      <c r="C95" s="6">
        <v>488.37</v>
      </c>
      <c r="D95" s="6">
        <f>D96+0</f>
        <v>258</v>
      </c>
      <c r="E95" s="124">
        <f t="shared" si="4"/>
        <v>52.828797837705025</v>
      </c>
      <c r="F95" s="56"/>
      <c r="G95" s="56"/>
      <c r="H95" s="56"/>
      <c r="I95" s="56"/>
    </row>
    <row r="96" spans="1:9" ht="16.2" thickBot="1">
      <c r="A96" s="154">
        <v>3212</v>
      </c>
      <c r="B96" s="5" t="s">
        <v>284</v>
      </c>
      <c r="C96" s="14"/>
      <c r="D96" s="6">
        <v>258</v>
      </c>
      <c r="E96" s="124" t="e">
        <f t="shared" si="4"/>
        <v>#DIV/0!</v>
      </c>
      <c r="F96" s="56"/>
      <c r="G96" s="56"/>
      <c r="H96" s="56"/>
      <c r="I96" s="56"/>
    </row>
    <row r="97" spans="1:9" ht="16.2" thickBot="1">
      <c r="A97" s="117" t="s">
        <v>96</v>
      </c>
      <c r="B97" s="116" t="s">
        <v>141</v>
      </c>
      <c r="C97" s="118">
        <v>2500.1</v>
      </c>
      <c r="D97" s="118">
        <f>D101+0</f>
        <v>0</v>
      </c>
      <c r="E97" s="120">
        <f t="shared" si="4"/>
        <v>0</v>
      </c>
      <c r="F97" s="56"/>
      <c r="G97" s="56"/>
      <c r="H97" s="56"/>
      <c r="I97" s="56"/>
    </row>
    <row r="98" spans="1:9" ht="16.2" thickBot="1">
      <c r="A98" s="117" t="s">
        <v>172</v>
      </c>
      <c r="B98" s="116" t="s">
        <v>161</v>
      </c>
      <c r="C98" s="118">
        <v>2957.25</v>
      </c>
      <c r="D98" s="118">
        <f>D107+0</f>
        <v>25</v>
      </c>
      <c r="E98" s="120">
        <v>0</v>
      </c>
      <c r="F98" s="56"/>
      <c r="G98" s="56"/>
      <c r="H98" s="56"/>
      <c r="I98" s="56"/>
    </row>
    <row r="99" spans="1:9" ht="16.2" thickBot="1">
      <c r="A99" s="19" t="s">
        <v>125</v>
      </c>
      <c r="B99" s="19" t="s">
        <v>112</v>
      </c>
      <c r="C99" s="20">
        <v>2500.1</v>
      </c>
      <c r="D99" s="20">
        <f>D100+0</f>
        <v>0</v>
      </c>
      <c r="E99" s="121">
        <f t="shared" ref="E99:E111" si="6">D99/C99*100</f>
        <v>0</v>
      </c>
      <c r="F99" s="56"/>
      <c r="G99" s="56"/>
      <c r="H99" s="56"/>
      <c r="I99" s="56"/>
    </row>
    <row r="100" spans="1:9" ht="16.2" thickBot="1">
      <c r="A100" s="19" t="s">
        <v>94</v>
      </c>
      <c r="B100" s="21" t="s">
        <v>110</v>
      </c>
      <c r="C100" s="22">
        <v>2500.1</v>
      </c>
      <c r="D100" s="22">
        <f>D101+0</f>
        <v>0</v>
      </c>
      <c r="E100" s="121">
        <f t="shared" si="6"/>
        <v>0</v>
      </c>
      <c r="F100" s="56"/>
      <c r="G100" s="56"/>
      <c r="H100" s="56"/>
      <c r="I100" s="56"/>
    </row>
    <row r="101" spans="1:9" ht="16.2" thickBot="1">
      <c r="A101" s="79" t="s">
        <v>97</v>
      </c>
      <c r="B101" s="25" t="s">
        <v>113</v>
      </c>
      <c r="C101" s="26">
        <v>2500.1</v>
      </c>
      <c r="D101" s="26">
        <f>D102+0</f>
        <v>0</v>
      </c>
      <c r="E101" s="122">
        <f t="shared" si="6"/>
        <v>0</v>
      </c>
      <c r="F101" s="56"/>
      <c r="G101" s="56"/>
      <c r="H101" s="56"/>
      <c r="I101" s="56"/>
    </row>
    <row r="102" spans="1:9" ht="16.2" thickBot="1">
      <c r="A102" s="80">
        <v>3</v>
      </c>
      <c r="B102" s="13" t="s">
        <v>9</v>
      </c>
      <c r="C102" s="15">
        <v>2500.1</v>
      </c>
      <c r="D102" s="15">
        <f>D103+D104</f>
        <v>0</v>
      </c>
      <c r="E102" s="123">
        <f t="shared" si="6"/>
        <v>0</v>
      </c>
      <c r="F102" s="56"/>
      <c r="G102" s="56"/>
      <c r="H102" s="56"/>
      <c r="I102" s="56"/>
    </row>
    <row r="103" spans="1:9" ht="16.2" thickBot="1">
      <c r="A103" s="83">
        <v>32</v>
      </c>
      <c r="B103" s="8" t="s">
        <v>17</v>
      </c>
      <c r="C103" s="9">
        <v>2500</v>
      </c>
      <c r="D103" s="9">
        <v>0</v>
      </c>
      <c r="E103" s="124">
        <f t="shared" si="6"/>
        <v>0</v>
      </c>
      <c r="F103" s="56"/>
      <c r="G103" s="56"/>
      <c r="H103" s="56"/>
      <c r="I103" s="56"/>
    </row>
    <row r="104" spans="1:9" ht="16.2" thickBot="1">
      <c r="A104" s="83">
        <v>34</v>
      </c>
      <c r="B104" s="8" t="s">
        <v>38</v>
      </c>
      <c r="C104" s="6">
        <v>0.1</v>
      </c>
      <c r="D104" s="6">
        <v>0</v>
      </c>
      <c r="E104" s="124">
        <f t="shared" si="6"/>
        <v>0</v>
      </c>
      <c r="F104" s="56"/>
      <c r="G104" s="56"/>
      <c r="H104" s="56"/>
      <c r="I104" s="56"/>
    </row>
    <row r="105" spans="1:9" ht="16.2" thickBot="1">
      <c r="A105" s="19" t="s">
        <v>166</v>
      </c>
      <c r="B105" s="19" t="s">
        <v>126</v>
      </c>
      <c r="C105" s="20">
        <v>2957.25</v>
      </c>
      <c r="D105" s="20">
        <f>D106+0</f>
        <v>25</v>
      </c>
      <c r="E105" s="121">
        <f t="shared" si="6"/>
        <v>0.84537999830924004</v>
      </c>
      <c r="F105" s="56"/>
      <c r="G105" s="56"/>
      <c r="H105" s="56"/>
      <c r="I105" s="56"/>
    </row>
    <row r="106" spans="1:9" ht="16.2" thickBot="1">
      <c r="A106" s="19" t="s">
        <v>94</v>
      </c>
      <c r="B106" s="21" t="s">
        <v>110</v>
      </c>
      <c r="C106" s="22">
        <v>2957.25</v>
      </c>
      <c r="D106" s="22">
        <f>D107+0</f>
        <v>25</v>
      </c>
      <c r="E106" s="121">
        <f t="shared" si="6"/>
        <v>0.84537999830924004</v>
      </c>
      <c r="F106" s="56"/>
      <c r="G106" s="56"/>
      <c r="H106" s="56"/>
      <c r="I106" s="56"/>
    </row>
    <row r="107" spans="1:9" ht="16.2" thickBot="1">
      <c r="A107" s="79" t="s">
        <v>97</v>
      </c>
      <c r="B107" s="25" t="s">
        <v>113</v>
      </c>
      <c r="C107" s="26">
        <v>2957.25</v>
      </c>
      <c r="D107" s="26">
        <f>D108+0</f>
        <v>25</v>
      </c>
      <c r="E107" s="122">
        <f t="shared" si="6"/>
        <v>0.84537999830924004</v>
      </c>
      <c r="F107" s="56"/>
      <c r="G107" s="56"/>
      <c r="H107" s="56"/>
      <c r="I107" s="56"/>
    </row>
    <row r="108" spans="1:9" ht="16.2" thickBot="1">
      <c r="A108" s="80">
        <v>3</v>
      </c>
      <c r="B108" s="13" t="s">
        <v>9</v>
      </c>
      <c r="C108" s="15">
        <v>2957.25</v>
      </c>
      <c r="D108" s="15">
        <f>D109+0</f>
        <v>25</v>
      </c>
      <c r="E108" s="123">
        <f t="shared" si="6"/>
        <v>0.84537999830924004</v>
      </c>
      <c r="F108" s="56"/>
      <c r="G108" s="56"/>
      <c r="H108" s="56"/>
      <c r="I108" s="56"/>
    </row>
    <row r="109" spans="1:9" ht="16.2" thickBot="1">
      <c r="A109" s="84">
        <v>32</v>
      </c>
      <c r="B109" s="17" t="s">
        <v>17</v>
      </c>
      <c r="C109" s="18">
        <v>2957.25</v>
      </c>
      <c r="D109" s="18">
        <f>D110+0</f>
        <v>25</v>
      </c>
      <c r="E109" s="124">
        <f t="shared" si="6"/>
        <v>0.84537999830924004</v>
      </c>
      <c r="F109" s="56"/>
      <c r="G109" s="56"/>
      <c r="H109" s="56"/>
      <c r="I109" s="56"/>
    </row>
    <row r="110" spans="1:9" ht="16.2" thickBot="1">
      <c r="A110" s="202">
        <v>3294</v>
      </c>
      <c r="B110" s="17" t="s">
        <v>336</v>
      </c>
      <c r="C110" s="14"/>
      <c r="D110" s="18">
        <v>25</v>
      </c>
      <c r="E110" s="124" t="e">
        <f t="shared" si="6"/>
        <v>#DIV/0!</v>
      </c>
      <c r="F110" s="56"/>
      <c r="G110" s="56"/>
      <c r="H110" s="56"/>
      <c r="I110" s="56"/>
    </row>
    <row r="111" spans="1:9" ht="16.2" thickBot="1">
      <c r="A111" s="116" t="s">
        <v>98</v>
      </c>
      <c r="B111" s="116" t="s">
        <v>142</v>
      </c>
      <c r="C111" s="118">
        <v>66244.03</v>
      </c>
      <c r="D111" s="118">
        <f>D113+D142</f>
        <v>36153.329999999994</v>
      </c>
      <c r="E111" s="120">
        <f t="shared" si="6"/>
        <v>54.575982167751555</v>
      </c>
      <c r="F111" s="56"/>
      <c r="G111" s="56"/>
      <c r="H111" s="56"/>
      <c r="I111" s="56"/>
    </row>
    <row r="112" spans="1:9" ht="16.2" thickBot="1">
      <c r="A112" s="116" t="s">
        <v>174</v>
      </c>
      <c r="B112" s="116" t="s">
        <v>162</v>
      </c>
      <c r="C112" s="118">
        <v>0</v>
      </c>
      <c r="D112" s="118">
        <f>D150+0</f>
        <v>0</v>
      </c>
      <c r="E112" s="120">
        <v>0</v>
      </c>
      <c r="F112" s="56"/>
      <c r="G112" s="56"/>
      <c r="H112" s="56"/>
      <c r="I112" s="56"/>
    </row>
    <row r="113" spans="1:9" ht="16.2" thickBot="1">
      <c r="A113" s="19" t="s">
        <v>128</v>
      </c>
      <c r="B113" s="19" t="s">
        <v>116</v>
      </c>
      <c r="C113" s="20">
        <v>63244.03</v>
      </c>
      <c r="D113" s="20">
        <f>D114+0</f>
        <v>34881.729999999996</v>
      </c>
      <c r="E113" s="121">
        <f t="shared" ref="E113:E139" si="7">D113/C113*100</f>
        <v>55.154186094719137</v>
      </c>
      <c r="F113" s="56"/>
      <c r="G113" s="56"/>
      <c r="H113" s="56"/>
      <c r="I113" s="56"/>
    </row>
    <row r="114" spans="1:9" ht="16.2" thickBot="1">
      <c r="A114" s="19" t="s">
        <v>94</v>
      </c>
      <c r="B114" s="21" t="s">
        <v>110</v>
      </c>
      <c r="C114" s="22">
        <v>63244.03</v>
      </c>
      <c r="D114" s="22">
        <f>D115+D135+D138</f>
        <v>34881.729999999996</v>
      </c>
      <c r="E114" s="122">
        <f t="shared" si="7"/>
        <v>55.154186094719137</v>
      </c>
      <c r="F114" s="56"/>
      <c r="G114" s="56"/>
      <c r="H114" s="56"/>
      <c r="I114" s="56"/>
    </row>
    <row r="115" spans="1:9" ht="16.2" thickBot="1">
      <c r="A115" s="79" t="s">
        <v>97</v>
      </c>
      <c r="B115" s="25" t="s">
        <v>113</v>
      </c>
      <c r="C115" s="26">
        <v>25300.28</v>
      </c>
      <c r="D115" s="26">
        <f>D116+0</f>
        <v>15437.97</v>
      </c>
      <c r="E115" s="122">
        <f t="shared" si="7"/>
        <v>61.018968960027323</v>
      </c>
      <c r="F115" s="56"/>
      <c r="G115" s="56"/>
      <c r="H115" s="56"/>
      <c r="I115" s="56"/>
    </row>
    <row r="116" spans="1:9" ht="16.2" thickBot="1">
      <c r="A116" s="80">
        <v>3</v>
      </c>
      <c r="B116" s="13" t="s">
        <v>9</v>
      </c>
      <c r="C116" s="15">
        <v>25300.28</v>
      </c>
      <c r="D116" s="15">
        <f>D117+D133</f>
        <v>15437.97</v>
      </c>
      <c r="E116" s="123">
        <f t="shared" si="7"/>
        <v>61.018968960027323</v>
      </c>
      <c r="F116" s="56"/>
      <c r="G116" s="56"/>
      <c r="H116" s="56"/>
      <c r="I116" s="56"/>
    </row>
    <row r="117" spans="1:9" ht="16.2" thickBot="1">
      <c r="A117" s="83">
        <v>32</v>
      </c>
      <c r="B117" s="8" t="s">
        <v>17</v>
      </c>
      <c r="C117" s="9">
        <v>25100.28</v>
      </c>
      <c r="D117" s="9">
        <f>SUM(D118:D132)</f>
        <v>15313.49</v>
      </c>
      <c r="E117" s="124">
        <f t="shared" si="7"/>
        <v>61.009239737564677</v>
      </c>
      <c r="F117" s="56"/>
      <c r="G117" s="56"/>
      <c r="H117" s="56"/>
      <c r="I117" s="56"/>
    </row>
    <row r="118" spans="1:9" ht="16.2" thickBot="1">
      <c r="A118" s="153">
        <v>3211</v>
      </c>
      <c r="B118" s="8" t="s">
        <v>282</v>
      </c>
      <c r="C118" s="15"/>
      <c r="D118" s="9">
        <v>1370.3</v>
      </c>
      <c r="E118" s="124" t="e">
        <f t="shared" si="7"/>
        <v>#DIV/0!</v>
      </c>
      <c r="F118" s="56"/>
      <c r="G118" s="56"/>
      <c r="H118" s="56"/>
      <c r="I118" s="56"/>
    </row>
    <row r="119" spans="1:9" ht="16.2" thickBot="1">
      <c r="A119" s="153">
        <v>3213</v>
      </c>
      <c r="B119" s="8" t="s">
        <v>286</v>
      </c>
      <c r="C119" s="15"/>
      <c r="D119" s="9">
        <v>125</v>
      </c>
      <c r="E119" s="124" t="e">
        <f t="shared" si="7"/>
        <v>#DIV/0!</v>
      </c>
      <c r="F119" s="56"/>
      <c r="G119" s="56"/>
      <c r="H119" s="56"/>
      <c r="I119" s="56"/>
    </row>
    <row r="120" spans="1:9" ht="16.2" thickBot="1">
      <c r="A120" s="153">
        <v>3214</v>
      </c>
      <c r="B120" s="8" t="s">
        <v>288</v>
      </c>
      <c r="C120" s="15"/>
      <c r="D120" s="9">
        <v>100</v>
      </c>
      <c r="E120" s="124" t="e">
        <f t="shared" si="7"/>
        <v>#DIV/0!</v>
      </c>
      <c r="F120" s="56"/>
      <c r="G120" s="56"/>
      <c r="H120" s="56"/>
      <c r="I120" s="56"/>
    </row>
    <row r="121" spans="1:9" ht="16.2" thickBot="1">
      <c r="A121" s="153">
        <v>3221</v>
      </c>
      <c r="B121" s="8" t="s">
        <v>291</v>
      </c>
      <c r="C121" s="15"/>
      <c r="D121" s="9">
        <v>1638.12</v>
      </c>
      <c r="E121" s="124" t="e">
        <f t="shared" si="7"/>
        <v>#DIV/0!</v>
      </c>
      <c r="F121" s="56"/>
      <c r="G121" s="56"/>
      <c r="H121" s="56"/>
      <c r="I121" s="56"/>
    </row>
    <row r="122" spans="1:9" ht="16.2" thickBot="1">
      <c r="A122" s="153">
        <v>3224</v>
      </c>
      <c r="B122" s="8" t="s">
        <v>297</v>
      </c>
      <c r="C122" s="15"/>
      <c r="D122" s="9">
        <v>1110.23</v>
      </c>
      <c r="E122" s="124" t="e">
        <f t="shared" si="7"/>
        <v>#DIV/0!</v>
      </c>
      <c r="F122" s="56"/>
      <c r="G122" s="56"/>
      <c r="H122" s="56"/>
      <c r="I122" s="56"/>
    </row>
    <row r="123" spans="1:9" ht="16.2" thickBot="1">
      <c r="A123" s="153">
        <v>3227</v>
      </c>
      <c r="B123" s="8" t="s">
        <v>301</v>
      </c>
      <c r="C123" s="15"/>
      <c r="D123" s="9">
        <v>566.25</v>
      </c>
      <c r="E123" s="124" t="e">
        <f t="shared" si="7"/>
        <v>#DIV/0!</v>
      </c>
      <c r="F123" s="56"/>
      <c r="G123" s="56"/>
      <c r="H123" s="56"/>
      <c r="I123" s="56"/>
    </row>
    <row r="124" spans="1:9" ht="16.2" thickBot="1">
      <c r="A124" s="153">
        <v>3231</v>
      </c>
      <c r="B124" s="8" t="s">
        <v>219</v>
      </c>
      <c r="C124" s="15"/>
      <c r="D124" s="9">
        <v>813.28</v>
      </c>
      <c r="E124" s="124" t="e">
        <f t="shared" si="7"/>
        <v>#DIV/0!</v>
      </c>
      <c r="F124" s="56"/>
      <c r="G124" s="56"/>
      <c r="H124" s="56"/>
      <c r="I124" s="56"/>
    </row>
    <row r="125" spans="1:9" ht="16.2" thickBot="1">
      <c r="A125" s="153">
        <v>3232</v>
      </c>
      <c r="B125" s="8" t="s">
        <v>222</v>
      </c>
      <c r="C125" s="15"/>
      <c r="D125" s="9">
        <v>1140.78</v>
      </c>
      <c r="E125" s="124" t="e">
        <f t="shared" si="7"/>
        <v>#DIV/0!</v>
      </c>
      <c r="F125" s="56"/>
      <c r="G125" s="56"/>
      <c r="H125" s="56"/>
      <c r="I125" s="56"/>
    </row>
    <row r="126" spans="1:9" ht="16.2" thickBot="1">
      <c r="A126" s="153">
        <v>3233</v>
      </c>
      <c r="B126" s="8" t="s">
        <v>335</v>
      </c>
      <c r="C126" s="15"/>
      <c r="D126" s="9">
        <v>904.75</v>
      </c>
      <c r="E126" s="124" t="e">
        <f t="shared" si="7"/>
        <v>#DIV/0!</v>
      </c>
      <c r="F126" s="56"/>
      <c r="G126" s="56"/>
      <c r="H126" s="56"/>
      <c r="I126" s="56"/>
    </row>
    <row r="127" spans="1:9" ht="16.2" thickBot="1">
      <c r="A127" s="153">
        <v>3234</v>
      </c>
      <c r="B127" s="8" t="s">
        <v>307</v>
      </c>
      <c r="C127" s="15"/>
      <c r="D127" s="9">
        <v>1120.95</v>
      </c>
      <c r="E127" s="124" t="e">
        <f t="shared" si="7"/>
        <v>#DIV/0!</v>
      </c>
      <c r="F127" s="56"/>
      <c r="G127" s="56"/>
      <c r="H127" s="56"/>
      <c r="I127" s="56"/>
    </row>
    <row r="128" spans="1:9" ht="16.2" thickBot="1">
      <c r="A128" s="153">
        <v>3236</v>
      </c>
      <c r="B128" s="8" t="s">
        <v>308</v>
      </c>
      <c r="C128" s="15"/>
      <c r="D128" s="9">
        <v>1601.9</v>
      </c>
      <c r="E128" s="124" t="e">
        <f t="shared" si="7"/>
        <v>#DIV/0!</v>
      </c>
      <c r="F128" s="56"/>
      <c r="G128" s="56"/>
      <c r="H128" s="56"/>
      <c r="I128" s="56"/>
    </row>
    <row r="129" spans="1:9" ht="16.2" thickBot="1">
      <c r="A129" s="153">
        <v>3237</v>
      </c>
      <c r="B129" s="8" t="s">
        <v>220</v>
      </c>
      <c r="C129" s="15"/>
      <c r="D129" s="9">
        <v>3375.88</v>
      </c>
      <c r="E129" s="124" t="e">
        <f t="shared" si="7"/>
        <v>#DIV/0!</v>
      </c>
      <c r="F129" s="56"/>
      <c r="G129" s="56"/>
      <c r="H129" s="56"/>
      <c r="I129" s="56"/>
    </row>
    <row r="130" spans="1:9" ht="16.2" thickBot="1">
      <c r="A130" s="153">
        <v>3238</v>
      </c>
      <c r="B130" s="8" t="s">
        <v>310</v>
      </c>
      <c r="C130" s="15"/>
      <c r="D130" s="9">
        <v>1209.3599999999999</v>
      </c>
      <c r="E130" s="124" t="e">
        <f t="shared" si="7"/>
        <v>#DIV/0!</v>
      </c>
      <c r="F130" s="56"/>
      <c r="G130" s="56"/>
      <c r="H130" s="56"/>
      <c r="I130" s="56"/>
    </row>
    <row r="131" spans="1:9" ht="16.2" thickBot="1">
      <c r="A131" s="153">
        <v>3294</v>
      </c>
      <c r="B131" s="8" t="s">
        <v>336</v>
      </c>
      <c r="C131" s="15"/>
      <c r="D131" s="9">
        <v>140</v>
      </c>
      <c r="E131" s="124" t="e">
        <f t="shared" si="7"/>
        <v>#DIV/0!</v>
      </c>
      <c r="F131" s="56"/>
      <c r="G131" s="56"/>
      <c r="H131" s="56"/>
      <c r="I131" s="56"/>
    </row>
    <row r="132" spans="1:9" ht="16.2" thickBot="1">
      <c r="A132" s="153">
        <v>3299</v>
      </c>
      <c r="B132" s="8" t="s">
        <v>313</v>
      </c>
      <c r="C132" s="15"/>
      <c r="D132" s="9">
        <v>96.69</v>
      </c>
      <c r="E132" s="124" t="e">
        <f t="shared" si="7"/>
        <v>#DIV/0!</v>
      </c>
      <c r="F132" s="56"/>
      <c r="G132" s="56"/>
      <c r="H132" s="56"/>
      <c r="I132" s="56"/>
    </row>
    <row r="133" spans="1:9" ht="16.2" thickBot="1">
      <c r="A133" s="81">
        <v>34</v>
      </c>
      <c r="B133" s="5" t="s">
        <v>38</v>
      </c>
      <c r="C133" s="6">
        <v>200</v>
      </c>
      <c r="D133" s="6">
        <f>D134+0</f>
        <v>124.48</v>
      </c>
      <c r="E133" s="124">
        <f t="shared" si="7"/>
        <v>62.240000000000009</v>
      </c>
      <c r="F133" s="56"/>
      <c r="G133" s="56"/>
      <c r="H133" s="56"/>
      <c r="I133" s="56"/>
    </row>
    <row r="134" spans="1:9" ht="16.2" thickBot="1">
      <c r="A134" s="154">
        <v>3431</v>
      </c>
      <c r="B134" s="5" t="s">
        <v>321</v>
      </c>
      <c r="C134" s="14"/>
      <c r="D134" s="6">
        <v>124.48</v>
      </c>
      <c r="E134" s="124" t="e">
        <f t="shared" si="7"/>
        <v>#DIV/0!</v>
      </c>
      <c r="F134" s="56"/>
      <c r="G134" s="56"/>
      <c r="H134" s="56"/>
      <c r="I134" s="56"/>
    </row>
    <row r="135" spans="1:9" ht="16.2" thickBot="1">
      <c r="A135" s="79" t="s">
        <v>92</v>
      </c>
      <c r="B135" s="25" t="s">
        <v>114</v>
      </c>
      <c r="C135" s="26">
        <v>0</v>
      </c>
      <c r="D135" s="26">
        <f>D136+0</f>
        <v>0</v>
      </c>
      <c r="E135" s="122" t="e">
        <f t="shared" si="7"/>
        <v>#DIV/0!</v>
      </c>
      <c r="F135" s="56"/>
      <c r="G135" s="56"/>
      <c r="H135" s="56"/>
      <c r="I135" s="56"/>
    </row>
    <row r="136" spans="1:9" ht="16.2" thickBot="1">
      <c r="A136" s="80">
        <v>4</v>
      </c>
      <c r="B136" s="13" t="s">
        <v>11</v>
      </c>
      <c r="C136" s="15">
        <v>0</v>
      </c>
      <c r="D136" s="15">
        <f>D137+0</f>
        <v>0</v>
      </c>
      <c r="E136" s="123" t="e">
        <f t="shared" si="7"/>
        <v>#DIV/0!</v>
      </c>
      <c r="F136" s="56"/>
      <c r="G136" s="56"/>
      <c r="H136" s="56"/>
      <c r="I136" s="56"/>
    </row>
    <row r="137" spans="1:9" ht="16.2" thickBot="1">
      <c r="A137" s="81">
        <v>42</v>
      </c>
      <c r="B137" s="5" t="s">
        <v>115</v>
      </c>
      <c r="C137" s="9">
        <v>0</v>
      </c>
      <c r="D137" s="9">
        <v>0</v>
      </c>
      <c r="E137" s="124" t="e">
        <f t="shared" si="7"/>
        <v>#DIV/0!</v>
      </c>
      <c r="F137" s="56"/>
      <c r="G137" s="56"/>
      <c r="H137" s="56"/>
      <c r="I137" s="56"/>
    </row>
    <row r="138" spans="1:9" ht="16.2" thickBot="1">
      <c r="A138" s="79" t="s">
        <v>100</v>
      </c>
      <c r="B138" s="25" t="s">
        <v>118</v>
      </c>
      <c r="C138" s="26">
        <v>37943.75</v>
      </c>
      <c r="D138" s="26">
        <f>D139+0</f>
        <v>19443.759999999998</v>
      </c>
      <c r="E138" s="122">
        <f t="shared" si="7"/>
        <v>51.243643551309503</v>
      </c>
      <c r="F138" s="56"/>
      <c r="G138" s="56"/>
      <c r="H138" s="56"/>
      <c r="I138" s="56"/>
    </row>
    <row r="139" spans="1:9" ht="16.2" thickBot="1">
      <c r="A139" s="80">
        <v>3</v>
      </c>
      <c r="B139" s="13" t="s">
        <v>9</v>
      </c>
      <c r="C139" s="15">
        <v>37943.75</v>
      </c>
      <c r="D139" s="15">
        <f>D140+0</f>
        <v>19443.759999999998</v>
      </c>
      <c r="E139" s="123">
        <f t="shared" si="7"/>
        <v>51.243643551309503</v>
      </c>
      <c r="F139" s="56"/>
      <c r="G139" s="56"/>
      <c r="H139" s="56"/>
      <c r="I139" s="56"/>
    </row>
    <row r="140" spans="1:9" ht="16.2" thickBot="1">
      <c r="A140" s="84">
        <v>32</v>
      </c>
      <c r="B140" s="17" t="s">
        <v>17</v>
      </c>
      <c r="C140" s="18">
        <v>37943.75</v>
      </c>
      <c r="D140" s="18">
        <f>D141+0</f>
        <v>19443.759999999998</v>
      </c>
      <c r="E140" s="124">
        <f t="shared" ref="E140:E141" si="8">D140/C140*100</f>
        <v>51.243643551309503</v>
      </c>
      <c r="F140" s="56"/>
      <c r="G140" s="56"/>
      <c r="H140" s="56"/>
      <c r="I140" s="56"/>
    </row>
    <row r="141" spans="1:9" ht="16.2" thickBot="1">
      <c r="A141" s="153">
        <v>3231</v>
      </c>
      <c r="B141" s="8" t="s">
        <v>219</v>
      </c>
      <c r="C141" s="15"/>
      <c r="D141" s="9">
        <v>19443.759999999998</v>
      </c>
      <c r="E141" s="124" t="e">
        <f t="shared" si="8"/>
        <v>#DIV/0!</v>
      </c>
      <c r="F141" s="56"/>
      <c r="G141" s="56"/>
      <c r="H141" s="56"/>
      <c r="I141" s="56"/>
    </row>
    <row r="142" spans="1:9" ht="16.2" thickBot="1">
      <c r="A142" s="19" t="s">
        <v>127</v>
      </c>
      <c r="B142" s="19" t="s">
        <v>28</v>
      </c>
      <c r="C142" s="20">
        <v>3000</v>
      </c>
      <c r="D142" s="20">
        <f>D143+0</f>
        <v>1271.5999999999999</v>
      </c>
      <c r="E142" s="121">
        <f t="shared" ref="E142:E175" si="9">D142/C142*100</f>
        <v>42.386666666666663</v>
      </c>
      <c r="F142" s="56"/>
      <c r="G142" s="56"/>
      <c r="H142" s="56"/>
      <c r="I142" s="56"/>
    </row>
    <row r="143" spans="1:9" ht="16.2" thickBot="1">
      <c r="A143" s="19" t="s">
        <v>91</v>
      </c>
      <c r="B143" s="21" t="s">
        <v>110</v>
      </c>
      <c r="C143" s="22">
        <v>3000</v>
      </c>
      <c r="D143" s="22">
        <f>D144+0</f>
        <v>1271.5999999999999</v>
      </c>
      <c r="E143" s="121">
        <f t="shared" si="9"/>
        <v>42.386666666666663</v>
      </c>
      <c r="F143" s="56"/>
      <c r="G143" s="56"/>
      <c r="H143" s="56"/>
      <c r="I143" s="56"/>
    </row>
    <row r="144" spans="1:9" ht="16.2" thickBot="1">
      <c r="A144" s="79" t="s">
        <v>97</v>
      </c>
      <c r="B144" s="25" t="s">
        <v>113</v>
      </c>
      <c r="C144" s="26">
        <v>3000</v>
      </c>
      <c r="D144" s="26">
        <f>D145+0</f>
        <v>1271.5999999999999</v>
      </c>
      <c r="E144" s="122">
        <f t="shared" si="9"/>
        <v>42.386666666666663</v>
      </c>
      <c r="F144" s="56"/>
      <c r="G144" s="56"/>
      <c r="H144" s="56"/>
      <c r="I144" s="56"/>
    </row>
    <row r="145" spans="1:9" ht="16.2" thickBot="1">
      <c r="A145" s="80">
        <v>3</v>
      </c>
      <c r="B145" s="13" t="s">
        <v>9</v>
      </c>
      <c r="C145" s="14">
        <v>3000</v>
      </c>
      <c r="D145" s="14">
        <f>D146+0</f>
        <v>1271.5999999999999</v>
      </c>
      <c r="E145" s="123">
        <f t="shared" si="9"/>
        <v>42.386666666666663</v>
      </c>
      <c r="F145" s="56"/>
      <c r="G145" s="56"/>
      <c r="H145" s="56"/>
      <c r="I145" s="56"/>
    </row>
    <row r="146" spans="1:9" ht="16.2" thickBot="1">
      <c r="A146" s="81">
        <v>32</v>
      </c>
      <c r="B146" s="5" t="s">
        <v>17</v>
      </c>
      <c r="C146" s="6">
        <v>3000</v>
      </c>
      <c r="D146" s="6">
        <f>SUM(D147:D149)</f>
        <v>1271.5999999999999</v>
      </c>
      <c r="E146" s="124">
        <f t="shared" si="9"/>
        <v>42.386666666666663</v>
      </c>
      <c r="F146" s="56"/>
      <c r="G146" s="56"/>
      <c r="H146" s="56"/>
      <c r="I146" s="56"/>
    </row>
    <row r="147" spans="1:9" ht="16.2" thickBot="1">
      <c r="A147" s="154">
        <v>3224</v>
      </c>
      <c r="B147" s="5" t="s">
        <v>297</v>
      </c>
      <c r="C147" s="14"/>
      <c r="D147" s="6">
        <v>200.7</v>
      </c>
      <c r="E147" s="124" t="e">
        <f t="shared" si="9"/>
        <v>#DIV/0!</v>
      </c>
      <c r="F147" s="56"/>
      <c r="G147" s="56"/>
      <c r="H147" s="56"/>
      <c r="I147" s="56"/>
    </row>
    <row r="148" spans="1:9" ht="16.2" thickBot="1">
      <c r="A148" s="154">
        <v>3225</v>
      </c>
      <c r="B148" s="5" t="s">
        <v>221</v>
      </c>
      <c r="C148" s="14"/>
      <c r="D148" s="6">
        <v>990.9</v>
      </c>
      <c r="E148" s="124" t="e">
        <f t="shared" si="9"/>
        <v>#DIV/0!</v>
      </c>
      <c r="F148" s="56"/>
      <c r="G148" s="56"/>
      <c r="H148" s="56"/>
      <c r="I148" s="56"/>
    </row>
    <row r="149" spans="1:9" ht="16.2" thickBot="1">
      <c r="A149" s="154">
        <v>3239</v>
      </c>
      <c r="B149" s="5" t="s">
        <v>312</v>
      </c>
      <c r="C149" s="14"/>
      <c r="D149" s="6">
        <v>80</v>
      </c>
      <c r="E149" s="124" t="e">
        <f t="shared" si="9"/>
        <v>#DIV/0!</v>
      </c>
      <c r="F149" s="56"/>
      <c r="G149" s="56"/>
      <c r="H149" s="56"/>
      <c r="I149" s="56"/>
    </row>
    <row r="150" spans="1:9" ht="16.2" thickBot="1">
      <c r="A150" s="19" t="s">
        <v>167</v>
      </c>
      <c r="B150" s="19" t="s">
        <v>151</v>
      </c>
      <c r="C150" s="20">
        <v>0</v>
      </c>
      <c r="D150" s="20">
        <f>D151+0</f>
        <v>0</v>
      </c>
      <c r="E150" s="121" t="e">
        <f t="shared" si="9"/>
        <v>#DIV/0!</v>
      </c>
      <c r="F150" s="56"/>
      <c r="G150" s="56"/>
      <c r="H150" s="56"/>
      <c r="I150" s="56"/>
    </row>
    <row r="151" spans="1:9" ht="16.2" thickBot="1">
      <c r="A151" s="19" t="s">
        <v>91</v>
      </c>
      <c r="B151" s="21" t="s">
        <v>110</v>
      </c>
      <c r="C151" s="22">
        <v>0</v>
      </c>
      <c r="D151" s="22">
        <f>D152+0</f>
        <v>0</v>
      </c>
      <c r="E151" s="121" t="e">
        <f t="shared" si="9"/>
        <v>#DIV/0!</v>
      </c>
      <c r="F151" s="56"/>
      <c r="G151" s="56"/>
      <c r="H151" s="56"/>
      <c r="I151" s="56"/>
    </row>
    <row r="152" spans="1:9" ht="16.2" thickBot="1">
      <c r="A152" s="79" t="s">
        <v>97</v>
      </c>
      <c r="B152" s="25" t="s">
        <v>113</v>
      </c>
      <c r="C152" s="26">
        <v>0</v>
      </c>
      <c r="D152" s="26">
        <f>D153+0</f>
        <v>0</v>
      </c>
      <c r="E152" s="122" t="e">
        <f t="shared" si="9"/>
        <v>#DIV/0!</v>
      </c>
      <c r="F152" s="56"/>
      <c r="G152" s="56"/>
      <c r="H152" s="56"/>
      <c r="I152" s="56"/>
    </row>
    <row r="153" spans="1:9" ht="16.2" thickBot="1">
      <c r="A153" s="80">
        <v>3</v>
      </c>
      <c r="B153" s="13" t="s">
        <v>9</v>
      </c>
      <c r="C153" s="14">
        <v>0</v>
      </c>
      <c r="D153" s="14">
        <f>D154+0</f>
        <v>0</v>
      </c>
      <c r="E153" s="123" t="e">
        <f t="shared" si="9"/>
        <v>#DIV/0!</v>
      </c>
      <c r="F153" s="56"/>
      <c r="G153" s="56"/>
      <c r="H153" s="56"/>
      <c r="I153" s="56"/>
    </row>
    <row r="154" spans="1:9" ht="16.2" thickBot="1">
      <c r="A154" s="81">
        <v>32</v>
      </c>
      <c r="B154" s="5" t="s">
        <v>17</v>
      </c>
      <c r="C154" s="6">
        <v>0</v>
      </c>
      <c r="D154" s="6">
        <v>0</v>
      </c>
      <c r="E154" s="124" t="e">
        <f t="shared" si="9"/>
        <v>#DIV/0!</v>
      </c>
      <c r="F154" s="56"/>
      <c r="G154" s="56"/>
      <c r="H154" s="56"/>
      <c r="I154" s="56"/>
    </row>
    <row r="155" spans="1:9" ht="16.2" thickBot="1">
      <c r="A155" s="116" t="s">
        <v>101</v>
      </c>
      <c r="B155" s="116" t="s">
        <v>143</v>
      </c>
      <c r="C155" s="118">
        <f>C159+C167+C172++C176+C180+C184+C189+C201+C215+C227</f>
        <v>871479.78</v>
      </c>
      <c r="D155" s="118">
        <f>D159+D167+D172++D176+D180+D184+D189+D201+D215+D227</f>
        <v>431060.89000000007</v>
      </c>
      <c r="E155" s="120">
        <f t="shared" si="9"/>
        <v>49.463097124295878</v>
      </c>
      <c r="F155" s="56"/>
      <c r="G155" s="56"/>
      <c r="H155" s="56"/>
      <c r="I155" s="56"/>
    </row>
    <row r="156" spans="1:9" ht="16.2" thickBot="1">
      <c r="A156" s="116" t="s">
        <v>173</v>
      </c>
      <c r="B156" s="116" t="s">
        <v>163</v>
      </c>
      <c r="C156" s="118">
        <f>C204+0</f>
        <v>4310.75</v>
      </c>
      <c r="D156" s="118">
        <f>D204+0</f>
        <v>3934.6</v>
      </c>
      <c r="E156" s="120">
        <f t="shared" si="9"/>
        <v>91.274140230818304</v>
      </c>
      <c r="F156" s="56"/>
      <c r="G156" s="56"/>
      <c r="H156" s="56"/>
      <c r="I156" s="56"/>
    </row>
    <row r="157" spans="1:9" ht="16.2" thickBot="1">
      <c r="A157" s="19" t="s">
        <v>183</v>
      </c>
      <c r="B157" s="19" t="s">
        <v>119</v>
      </c>
      <c r="C157" s="20">
        <v>2107.48</v>
      </c>
      <c r="D157" s="22">
        <f>D158+0</f>
        <v>1337.4299999999998</v>
      </c>
      <c r="E157" s="121">
        <f t="shared" si="9"/>
        <v>63.461100461214336</v>
      </c>
      <c r="F157" s="56"/>
      <c r="G157" s="56"/>
      <c r="H157" s="56"/>
      <c r="I157" s="56"/>
    </row>
    <row r="158" spans="1:9" ht="16.2" thickBot="1">
      <c r="A158" s="19" t="s">
        <v>91</v>
      </c>
      <c r="B158" s="21" t="s">
        <v>107</v>
      </c>
      <c r="C158" s="22">
        <v>2107.48</v>
      </c>
      <c r="D158" s="22">
        <f>D159+D167</f>
        <v>1337.4299999999998</v>
      </c>
      <c r="E158" s="121">
        <f t="shared" si="9"/>
        <v>63.461100461214336</v>
      </c>
      <c r="F158" s="56"/>
      <c r="G158" s="56"/>
      <c r="H158" s="56"/>
      <c r="I158" s="56"/>
    </row>
    <row r="159" spans="1:9" ht="16.2" thickBot="1">
      <c r="A159" s="79" t="s">
        <v>102</v>
      </c>
      <c r="B159" s="25" t="s">
        <v>170</v>
      </c>
      <c r="C159" s="26">
        <v>2107.48</v>
      </c>
      <c r="D159" s="26">
        <f>D160+0</f>
        <v>1337.4299999999998</v>
      </c>
      <c r="E159" s="122">
        <f t="shared" si="9"/>
        <v>63.461100461214336</v>
      </c>
      <c r="F159" s="56"/>
      <c r="G159" s="56"/>
      <c r="H159" s="56"/>
      <c r="I159" s="56"/>
    </row>
    <row r="160" spans="1:9" ht="16.2" thickBot="1">
      <c r="A160" s="80">
        <v>3</v>
      </c>
      <c r="B160" s="13" t="s">
        <v>9</v>
      </c>
      <c r="C160" s="15">
        <v>2107.48</v>
      </c>
      <c r="D160" s="15">
        <f>D161+D165</f>
        <v>1337.4299999999998</v>
      </c>
      <c r="E160" s="123">
        <f t="shared" si="9"/>
        <v>63.461100461214336</v>
      </c>
      <c r="F160" s="56"/>
      <c r="G160" s="56"/>
      <c r="H160" s="56"/>
      <c r="I160" s="56"/>
    </row>
    <row r="161" spans="1:9" ht="16.2" thickBot="1">
      <c r="A161" s="81">
        <v>31</v>
      </c>
      <c r="B161" s="5" t="s">
        <v>10</v>
      </c>
      <c r="C161" s="9">
        <v>1979.69</v>
      </c>
      <c r="D161" s="9">
        <f>SUM(D162:D164)</f>
        <v>1270.4099999999999</v>
      </c>
      <c r="E161" s="124">
        <f t="shared" si="9"/>
        <v>64.172168369795259</v>
      </c>
      <c r="F161" s="56"/>
      <c r="G161" s="56"/>
      <c r="H161" s="56"/>
      <c r="I161" s="56"/>
    </row>
    <row r="162" spans="1:9" ht="16.2" thickBot="1">
      <c r="A162" s="154">
        <v>3111</v>
      </c>
      <c r="B162" s="5" t="s">
        <v>270</v>
      </c>
      <c r="C162" s="15"/>
      <c r="D162" s="9">
        <v>1062.7</v>
      </c>
      <c r="E162" s="124" t="e">
        <f t="shared" si="9"/>
        <v>#DIV/0!</v>
      </c>
      <c r="F162" s="56"/>
      <c r="G162" s="56"/>
      <c r="H162" s="56"/>
      <c r="I162" s="56"/>
    </row>
    <row r="163" spans="1:9" ht="16.2" thickBot="1">
      <c r="A163" s="154">
        <v>3121</v>
      </c>
      <c r="B163" s="5" t="s">
        <v>337</v>
      </c>
      <c r="C163" s="15"/>
      <c r="D163" s="9">
        <v>32.369999999999997</v>
      </c>
      <c r="E163" s="124" t="e">
        <f t="shared" si="9"/>
        <v>#DIV/0!</v>
      </c>
      <c r="F163" s="56"/>
      <c r="G163" s="56"/>
      <c r="H163" s="56"/>
      <c r="I163" s="56"/>
    </row>
    <row r="164" spans="1:9" ht="16.2" thickBot="1">
      <c r="A164" s="154">
        <v>3132</v>
      </c>
      <c r="B164" s="5" t="s">
        <v>279</v>
      </c>
      <c r="C164" s="15"/>
      <c r="D164" s="9">
        <v>175.34</v>
      </c>
      <c r="E164" s="124" t="e">
        <f t="shared" si="9"/>
        <v>#DIV/0!</v>
      </c>
      <c r="F164" s="56"/>
      <c r="G164" s="56"/>
      <c r="H164" s="56"/>
      <c r="I164" s="56"/>
    </row>
    <row r="165" spans="1:9" ht="16.2" thickBot="1">
      <c r="A165" s="81">
        <v>32</v>
      </c>
      <c r="B165" s="5" t="s">
        <v>17</v>
      </c>
      <c r="C165" s="6">
        <v>127.79</v>
      </c>
      <c r="D165" s="6">
        <f>D166+0</f>
        <v>67.02</v>
      </c>
      <c r="E165" s="124">
        <f t="shared" si="9"/>
        <v>52.445418264339928</v>
      </c>
      <c r="F165" s="56"/>
      <c r="G165" s="56"/>
      <c r="H165" s="56"/>
      <c r="I165" s="56"/>
    </row>
    <row r="166" spans="1:9" ht="16.2" thickBot="1">
      <c r="A166" s="154">
        <v>3212</v>
      </c>
      <c r="B166" s="5" t="s">
        <v>284</v>
      </c>
      <c r="C166" s="14"/>
      <c r="D166" s="6">
        <v>67.02</v>
      </c>
      <c r="E166" s="124" t="e">
        <f t="shared" si="9"/>
        <v>#DIV/0!</v>
      </c>
      <c r="F166" s="56"/>
      <c r="G166" s="56"/>
      <c r="H166" s="56"/>
      <c r="I166" s="56"/>
    </row>
    <row r="167" spans="1:9" ht="16.2" thickBot="1">
      <c r="A167" s="79" t="s">
        <v>130</v>
      </c>
      <c r="B167" s="25" t="s">
        <v>131</v>
      </c>
      <c r="C167" s="26">
        <v>0</v>
      </c>
      <c r="D167" s="26">
        <f>D168+0</f>
        <v>0</v>
      </c>
      <c r="E167" s="122" t="e">
        <f t="shared" si="9"/>
        <v>#DIV/0!</v>
      </c>
      <c r="F167" s="56"/>
      <c r="G167" s="56"/>
      <c r="H167" s="56"/>
      <c r="I167" s="56"/>
    </row>
    <row r="168" spans="1:9" ht="16.2" thickBot="1">
      <c r="A168" s="80">
        <v>3</v>
      </c>
      <c r="B168" s="13" t="s">
        <v>9</v>
      </c>
      <c r="C168" s="15">
        <v>0</v>
      </c>
      <c r="D168" s="15">
        <f>D169+0</f>
        <v>0</v>
      </c>
      <c r="E168" s="123" t="e">
        <f t="shared" si="9"/>
        <v>#DIV/0!</v>
      </c>
      <c r="F168" s="56"/>
      <c r="G168" s="56"/>
      <c r="H168" s="56"/>
      <c r="I168" s="56"/>
    </row>
    <row r="169" spans="1:9" ht="16.2" thickBot="1">
      <c r="A169" s="81">
        <v>32</v>
      </c>
      <c r="B169" s="5" t="s">
        <v>17</v>
      </c>
      <c r="C169" s="6">
        <v>0</v>
      </c>
      <c r="D169" s="6">
        <v>0</v>
      </c>
      <c r="E169" s="124" t="e">
        <f t="shared" si="9"/>
        <v>#DIV/0!</v>
      </c>
      <c r="F169" s="56"/>
      <c r="G169" s="56"/>
      <c r="H169" s="56"/>
      <c r="I169" s="56"/>
    </row>
    <row r="170" spans="1:9" ht="16.2" thickBot="1">
      <c r="A170" s="19" t="s">
        <v>185</v>
      </c>
      <c r="B170" s="19" t="s">
        <v>24</v>
      </c>
      <c r="C170" s="20">
        <v>849429.95</v>
      </c>
      <c r="D170" s="20">
        <f>D171+D188</f>
        <v>421430.40000000008</v>
      </c>
      <c r="E170" s="121">
        <f t="shared" si="9"/>
        <v>49.613320086017701</v>
      </c>
      <c r="F170" s="56"/>
      <c r="G170" s="56"/>
      <c r="H170" s="56"/>
      <c r="I170" s="56"/>
    </row>
    <row r="171" spans="1:9" ht="16.2" thickBot="1">
      <c r="A171" s="19" t="s">
        <v>91</v>
      </c>
      <c r="B171" s="21" t="s">
        <v>107</v>
      </c>
      <c r="C171" s="22">
        <v>33135.199999999997</v>
      </c>
      <c r="D171" s="22">
        <f>D172+D176+D180+D184</f>
        <v>18684.14</v>
      </c>
      <c r="E171" s="121">
        <f t="shared" si="9"/>
        <v>56.387587822014055</v>
      </c>
      <c r="F171" s="56"/>
      <c r="G171" s="56"/>
      <c r="H171" s="56"/>
      <c r="I171" s="56"/>
    </row>
    <row r="172" spans="1:9" ht="16.2" thickBot="1">
      <c r="A172" s="79" t="s">
        <v>103</v>
      </c>
      <c r="B172" s="25" t="s">
        <v>121</v>
      </c>
      <c r="C172" s="26">
        <v>6216</v>
      </c>
      <c r="D172" s="26">
        <f>D173+0</f>
        <v>111.14</v>
      </c>
      <c r="E172" s="122">
        <f t="shared" si="9"/>
        <v>1.7879665379665379</v>
      </c>
      <c r="F172" s="56"/>
      <c r="G172" s="56"/>
      <c r="H172" s="56"/>
      <c r="I172" s="56"/>
    </row>
    <row r="173" spans="1:9" ht="16.2" thickBot="1">
      <c r="A173" s="82">
        <v>4</v>
      </c>
      <c r="B173" s="16" t="s">
        <v>11</v>
      </c>
      <c r="C173" s="14">
        <v>6216</v>
      </c>
      <c r="D173" s="14">
        <f>D174+0</f>
        <v>111.14</v>
      </c>
      <c r="E173" s="123">
        <f t="shared" si="9"/>
        <v>1.7879665379665379</v>
      </c>
      <c r="F173" s="56"/>
      <c r="G173" s="56"/>
      <c r="H173" s="56"/>
      <c r="I173" s="56"/>
    </row>
    <row r="174" spans="1:9" ht="16.2" thickBot="1">
      <c r="A174" s="81">
        <v>42</v>
      </c>
      <c r="B174" s="5" t="s">
        <v>115</v>
      </c>
      <c r="C174" s="6">
        <v>6216</v>
      </c>
      <c r="D174" s="6">
        <f>D175+0</f>
        <v>111.14</v>
      </c>
      <c r="E174" s="124">
        <f t="shared" si="9"/>
        <v>1.7879665379665379</v>
      </c>
      <c r="F174" s="56"/>
      <c r="G174" s="56"/>
      <c r="H174" s="56"/>
      <c r="I174" s="56"/>
    </row>
    <row r="175" spans="1:9" ht="16.2" thickBot="1">
      <c r="A175" s="154">
        <v>4241</v>
      </c>
      <c r="B175" s="5" t="s">
        <v>330</v>
      </c>
      <c r="C175" s="14"/>
      <c r="D175" s="6">
        <v>111.14</v>
      </c>
      <c r="E175" s="124" t="e">
        <f t="shared" si="9"/>
        <v>#DIV/0!</v>
      </c>
      <c r="F175" s="56"/>
      <c r="G175" s="56"/>
      <c r="H175" s="56"/>
      <c r="I175" s="56"/>
    </row>
    <row r="176" spans="1:9" ht="16.2" thickBot="1">
      <c r="A176" s="79" t="s">
        <v>104</v>
      </c>
      <c r="B176" s="25" t="s">
        <v>122</v>
      </c>
      <c r="C176" s="26">
        <v>26919.200000000001</v>
      </c>
      <c r="D176" s="26">
        <f>D177+0</f>
        <v>15184.29</v>
      </c>
      <c r="E176" s="122">
        <f t="shared" ref="E176:E225" si="10">D176/C176*100</f>
        <v>56.406914024190911</v>
      </c>
      <c r="F176" s="56"/>
      <c r="G176" s="56"/>
      <c r="H176" s="56"/>
      <c r="I176" s="56"/>
    </row>
    <row r="177" spans="1:9" ht="16.2" thickBot="1">
      <c r="A177" s="80">
        <v>3</v>
      </c>
      <c r="B177" s="13" t="s">
        <v>9</v>
      </c>
      <c r="C177" s="15">
        <v>26919.200000000001</v>
      </c>
      <c r="D177" s="15">
        <f>D178+0</f>
        <v>15184.29</v>
      </c>
      <c r="E177" s="123">
        <f t="shared" si="10"/>
        <v>56.406914024190911</v>
      </c>
      <c r="F177" s="56"/>
      <c r="G177" s="56"/>
      <c r="H177" s="56"/>
      <c r="I177" s="56"/>
    </row>
    <row r="178" spans="1:9" ht="16.2" thickBot="1">
      <c r="A178" s="83">
        <v>32</v>
      </c>
      <c r="B178" s="8" t="s">
        <v>17</v>
      </c>
      <c r="C178" s="9">
        <v>26919.200000000001</v>
      </c>
      <c r="D178" s="9">
        <f>D179+0</f>
        <v>15184.29</v>
      </c>
      <c r="E178" s="124">
        <f t="shared" si="10"/>
        <v>56.406914024190911</v>
      </c>
      <c r="F178" s="56"/>
      <c r="G178" s="56"/>
      <c r="H178" s="56"/>
      <c r="I178" s="56"/>
    </row>
    <row r="179" spans="1:9" ht="16.2" thickBot="1">
      <c r="A179" s="153">
        <v>3222</v>
      </c>
      <c r="B179" s="8" t="s">
        <v>293</v>
      </c>
      <c r="C179" s="15"/>
      <c r="D179" s="9">
        <v>15184.29</v>
      </c>
      <c r="E179" s="124" t="e">
        <f t="shared" si="10"/>
        <v>#DIV/0!</v>
      </c>
      <c r="F179" s="56"/>
      <c r="G179" s="56"/>
      <c r="H179" s="56"/>
      <c r="I179" s="56"/>
    </row>
    <row r="180" spans="1:9" ht="16.2" thickBot="1">
      <c r="A180" s="79" t="s">
        <v>105</v>
      </c>
      <c r="B180" s="25" t="s">
        <v>123</v>
      </c>
      <c r="C180" s="26">
        <v>256.5</v>
      </c>
      <c r="D180" s="26">
        <f>D181+0</f>
        <v>256.49</v>
      </c>
      <c r="E180" s="122">
        <f t="shared" si="10"/>
        <v>99.996101364522417</v>
      </c>
      <c r="F180" s="56"/>
      <c r="G180" s="56"/>
      <c r="H180" s="56"/>
      <c r="I180" s="56"/>
    </row>
    <row r="181" spans="1:9" ht="16.2" thickBot="1">
      <c r="A181" s="80">
        <v>3</v>
      </c>
      <c r="B181" s="13" t="s">
        <v>9</v>
      </c>
      <c r="C181" s="14">
        <v>256.5</v>
      </c>
      <c r="D181" s="14">
        <f>D182+0</f>
        <v>256.49</v>
      </c>
      <c r="E181" s="123">
        <f t="shared" si="10"/>
        <v>99.996101364522417</v>
      </c>
      <c r="F181" s="56"/>
      <c r="G181" s="56"/>
      <c r="H181" s="56"/>
      <c r="I181" s="56"/>
    </row>
    <row r="182" spans="1:9" ht="16.2" thickBot="1">
      <c r="A182" s="81">
        <v>38</v>
      </c>
      <c r="B182" s="5" t="s">
        <v>39</v>
      </c>
      <c r="C182" s="6">
        <v>256.5</v>
      </c>
      <c r="D182" s="6">
        <f>D183+0</f>
        <v>256.49</v>
      </c>
      <c r="E182" s="124">
        <f t="shared" si="10"/>
        <v>99.996101364522417</v>
      </c>
      <c r="F182" s="56"/>
      <c r="G182" s="56"/>
      <c r="H182" s="56"/>
      <c r="I182" s="56"/>
    </row>
    <row r="183" spans="1:9" ht="16.2" thickBot="1">
      <c r="A183" s="154">
        <v>3812</v>
      </c>
      <c r="B183" s="5" t="s">
        <v>324</v>
      </c>
      <c r="C183" s="14"/>
      <c r="D183" s="6">
        <v>256.49</v>
      </c>
      <c r="E183" s="124" t="e">
        <f t="shared" si="10"/>
        <v>#DIV/0!</v>
      </c>
      <c r="F183" s="56"/>
      <c r="G183" s="56"/>
      <c r="H183" s="56"/>
      <c r="I183" s="56"/>
    </row>
    <row r="184" spans="1:9" ht="16.2" thickBot="1">
      <c r="A184" s="79" t="s">
        <v>133</v>
      </c>
      <c r="B184" s="25" t="s">
        <v>134</v>
      </c>
      <c r="C184" s="26">
        <v>0</v>
      </c>
      <c r="D184" s="26">
        <f>D185+0</f>
        <v>3132.22</v>
      </c>
      <c r="E184" s="122" t="e">
        <f t="shared" si="10"/>
        <v>#DIV/0!</v>
      </c>
      <c r="F184" s="56"/>
      <c r="G184" s="56"/>
      <c r="H184" s="56"/>
      <c r="I184" s="56"/>
    </row>
    <row r="185" spans="1:9" ht="16.2" thickBot="1">
      <c r="A185" s="80">
        <v>3</v>
      </c>
      <c r="B185" s="13" t="s">
        <v>9</v>
      </c>
      <c r="C185" s="15">
        <v>0</v>
      </c>
      <c r="D185" s="15">
        <f>D186+0</f>
        <v>3132.22</v>
      </c>
      <c r="E185" s="123" t="e">
        <f t="shared" si="10"/>
        <v>#DIV/0!</v>
      </c>
      <c r="F185" s="56"/>
      <c r="G185" s="56"/>
      <c r="H185" s="56"/>
      <c r="I185" s="56"/>
    </row>
    <row r="186" spans="1:9" ht="16.2" thickBot="1">
      <c r="A186" s="83">
        <v>32</v>
      </c>
      <c r="B186" s="8" t="s">
        <v>17</v>
      </c>
      <c r="C186" s="15">
        <v>0</v>
      </c>
      <c r="D186" s="9">
        <f>D187+0</f>
        <v>3132.22</v>
      </c>
      <c r="E186" s="124" t="e">
        <f t="shared" si="10"/>
        <v>#DIV/0!</v>
      </c>
      <c r="F186" s="56"/>
      <c r="G186" s="56"/>
      <c r="H186" s="56"/>
      <c r="I186" s="56"/>
    </row>
    <row r="187" spans="1:9" ht="16.2" thickBot="1">
      <c r="A187" s="153">
        <v>3221</v>
      </c>
      <c r="B187" s="8" t="s">
        <v>291</v>
      </c>
      <c r="C187" s="15"/>
      <c r="D187" s="9">
        <v>3132.22</v>
      </c>
      <c r="E187" s="124" t="e">
        <f t="shared" si="10"/>
        <v>#DIV/0!</v>
      </c>
      <c r="F187" s="56"/>
      <c r="G187" s="56"/>
      <c r="H187" s="56"/>
      <c r="I187" s="56"/>
    </row>
    <row r="188" spans="1:9" ht="16.2" thickBot="1">
      <c r="A188" s="19" t="s">
        <v>91</v>
      </c>
      <c r="B188" s="21" t="s">
        <v>110</v>
      </c>
      <c r="C188" s="22">
        <v>816038.25</v>
      </c>
      <c r="D188" s="22">
        <f>D189+D201</f>
        <v>402746.26000000007</v>
      </c>
      <c r="E188" s="121">
        <f t="shared" si="10"/>
        <v>49.353845852201175</v>
      </c>
      <c r="F188" s="56"/>
      <c r="G188" s="56"/>
      <c r="H188" s="56"/>
      <c r="I188" s="56"/>
    </row>
    <row r="189" spans="1:9" ht="16.2" thickBot="1">
      <c r="A189" s="79" t="s">
        <v>97</v>
      </c>
      <c r="B189" s="25" t="s">
        <v>113</v>
      </c>
      <c r="C189" s="26">
        <v>816038.25</v>
      </c>
      <c r="D189" s="26">
        <f>D190+0</f>
        <v>402746.26000000007</v>
      </c>
      <c r="E189" s="122">
        <f t="shared" si="10"/>
        <v>49.353845852201175</v>
      </c>
      <c r="F189" s="56"/>
      <c r="G189" s="56"/>
      <c r="H189" s="56"/>
      <c r="I189" s="56"/>
    </row>
    <row r="190" spans="1:9" ht="16.2" thickBot="1">
      <c r="A190" s="85">
        <v>3</v>
      </c>
      <c r="B190" s="21" t="s">
        <v>9</v>
      </c>
      <c r="C190" s="20">
        <v>816038.25</v>
      </c>
      <c r="D190" s="20">
        <f>D191+D197</f>
        <v>402746.26000000007</v>
      </c>
      <c r="E190" s="121">
        <f t="shared" si="10"/>
        <v>49.353845852201175</v>
      </c>
      <c r="F190" s="56"/>
      <c r="G190" s="56"/>
      <c r="H190" s="56"/>
      <c r="I190" s="56"/>
    </row>
    <row r="191" spans="1:9" ht="16.2" thickBot="1">
      <c r="A191" s="81">
        <v>31</v>
      </c>
      <c r="B191" s="5" t="s">
        <v>10</v>
      </c>
      <c r="C191" s="7">
        <v>796038.25</v>
      </c>
      <c r="D191" s="7">
        <f>SUM(D192:D196)</f>
        <v>394752.75000000006</v>
      </c>
      <c r="E191" s="124">
        <f t="shared" si="10"/>
        <v>49.589671099347306</v>
      </c>
      <c r="F191" s="56"/>
      <c r="G191" s="56"/>
      <c r="H191" s="56"/>
      <c r="I191" s="56"/>
    </row>
    <row r="192" spans="1:9" ht="16.2" thickBot="1">
      <c r="A192" s="154">
        <v>3111</v>
      </c>
      <c r="B192" s="5" t="s">
        <v>270</v>
      </c>
      <c r="C192" s="201"/>
      <c r="D192" s="7">
        <v>324777.52</v>
      </c>
      <c r="E192" s="124" t="e">
        <f t="shared" si="10"/>
        <v>#DIV/0!</v>
      </c>
      <c r="F192" s="56"/>
      <c r="G192" s="56"/>
      <c r="H192" s="56"/>
      <c r="I192" s="56"/>
    </row>
    <row r="193" spans="1:9" ht="16.2" thickBot="1">
      <c r="A193" s="154">
        <v>3113</v>
      </c>
      <c r="B193" s="5" t="s">
        <v>272</v>
      </c>
      <c r="C193" s="201"/>
      <c r="D193" s="7">
        <v>4700.53</v>
      </c>
      <c r="E193" s="124" t="e">
        <f t="shared" si="10"/>
        <v>#DIV/0!</v>
      </c>
      <c r="F193" s="56"/>
      <c r="G193" s="56"/>
      <c r="H193" s="56"/>
      <c r="I193" s="56"/>
    </row>
    <row r="194" spans="1:9" ht="16.2" thickBot="1">
      <c r="A194" s="154">
        <v>3114</v>
      </c>
      <c r="B194" s="5" t="s">
        <v>274</v>
      </c>
      <c r="C194" s="201"/>
      <c r="D194" s="7">
        <v>1613.09</v>
      </c>
      <c r="E194" s="124" t="e">
        <f t="shared" si="10"/>
        <v>#DIV/0!</v>
      </c>
      <c r="F194" s="56"/>
      <c r="G194" s="56"/>
      <c r="H194" s="56"/>
      <c r="I194" s="56"/>
    </row>
    <row r="195" spans="1:9" ht="16.2" thickBot="1">
      <c r="A195" s="154">
        <v>3121</v>
      </c>
      <c r="B195" s="5" t="s">
        <v>334</v>
      </c>
      <c r="C195" s="201"/>
      <c r="D195" s="7">
        <v>12400</v>
      </c>
      <c r="E195" s="124" t="e">
        <f t="shared" si="10"/>
        <v>#DIV/0!</v>
      </c>
      <c r="F195" s="56"/>
      <c r="G195" s="56"/>
      <c r="H195" s="56"/>
      <c r="I195" s="56"/>
    </row>
    <row r="196" spans="1:9" ht="16.2" thickBot="1">
      <c r="A196" s="154">
        <v>3132</v>
      </c>
      <c r="B196" s="5" t="s">
        <v>338</v>
      </c>
      <c r="C196" s="201"/>
      <c r="D196" s="7">
        <v>51261.61</v>
      </c>
      <c r="E196" s="124" t="e">
        <f t="shared" si="10"/>
        <v>#DIV/0!</v>
      </c>
      <c r="F196" s="56"/>
      <c r="G196" s="56"/>
      <c r="H196" s="56"/>
      <c r="I196" s="56"/>
    </row>
    <row r="197" spans="1:9" ht="16.2" thickBot="1">
      <c r="A197" s="83">
        <v>32</v>
      </c>
      <c r="B197" s="8" t="s">
        <v>17</v>
      </c>
      <c r="C197" s="9">
        <v>20000</v>
      </c>
      <c r="D197" s="9">
        <f>SUM(D198:D200)</f>
        <v>7993.51</v>
      </c>
      <c r="E197" s="124">
        <f t="shared" si="10"/>
        <v>39.967550000000003</v>
      </c>
      <c r="F197" s="56"/>
      <c r="G197" s="56"/>
      <c r="H197" s="56"/>
      <c r="I197" s="56"/>
    </row>
    <row r="198" spans="1:9" ht="16.2" thickBot="1">
      <c r="A198" s="153">
        <v>3212</v>
      </c>
      <c r="B198" s="8" t="s">
        <v>284</v>
      </c>
      <c r="C198" s="15"/>
      <c r="D198" s="9">
        <v>6273.77</v>
      </c>
      <c r="E198" s="124" t="e">
        <f t="shared" si="10"/>
        <v>#DIV/0!</v>
      </c>
      <c r="F198" s="56"/>
      <c r="G198" s="56"/>
      <c r="H198" s="56"/>
      <c r="I198" s="56"/>
    </row>
    <row r="199" spans="1:9" ht="16.2" thickBot="1">
      <c r="A199" s="153">
        <v>3237</v>
      </c>
      <c r="B199" s="8" t="s">
        <v>220</v>
      </c>
      <c r="C199" s="15"/>
      <c r="D199" s="9">
        <v>459.74</v>
      </c>
      <c r="E199" s="124" t="e">
        <f t="shared" si="10"/>
        <v>#DIV/0!</v>
      </c>
      <c r="F199" s="56"/>
      <c r="G199" s="56"/>
      <c r="H199" s="56"/>
      <c r="I199" s="56"/>
    </row>
    <row r="200" spans="1:9" ht="16.2" thickBot="1">
      <c r="A200" s="153">
        <v>3295</v>
      </c>
      <c r="B200" s="8" t="s">
        <v>317</v>
      </c>
      <c r="C200" s="15"/>
      <c r="D200" s="9">
        <v>1260</v>
      </c>
      <c r="E200" s="124" t="e">
        <f t="shared" si="10"/>
        <v>#DIV/0!</v>
      </c>
      <c r="F200" s="56"/>
      <c r="G200" s="56"/>
      <c r="H200" s="56"/>
      <c r="I200" s="56"/>
    </row>
    <row r="201" spans="1:9" ht="16.2" thickBot="1">
      <c r="A201" s="79" t="s">
        <v>177</v>
      </c>
      <c r="B201" s="25" t="s">
        <v>178</v>
      </c>
      <c r="C201" s="26">
        <v>0</v>
      </c>
      <c r="D201" s="26">
        <f>D202+0</f>
        <v>0</v>
      </c>
      <c r="E201" s="122" t="e">
        <f t="shared" si="10"/>
        <v>#DIV/0!</v>
      </c>
      <c r="F201" s="56"/>
      <c r="G201" s="56"/>
      <c r="H201" s="56"/>
      <c r="I201" s="56"/>
    </row>
    <row r="202" spans="1:9" ht="16.2" thickBot="1">
      <c r="A202" s="82">
        <v>4</v>
      </c>
      <c r="B202" s="16" t="s">
        <v>11</v>
      </c>
      <c r="C202" s="14">
        <v>0</v>
      </c>
      <c r="D202" s="14">
        <f>D203+0</f>
        <v>0</v>
      </c>
      <c r="E202" s="123" t="e">
        <f t="shared" si="10"/>
        <v>#DIV/0!</v>
      </c>
      <c r="F202" s="56"/>
      <c r="G202" s="56"/>
      <c r="H202" s="56"/>
      <c r="I202" s="56"/>
    </row>
    <row r="203" spans="1:9" ht="16.2" thickBot="1">
      <c r="A203" s="81">
        <v>42</v>
      </c>
      <c r="B203" s="5" t="s">
        <v>115</v>
      </c>
      <c r="C203" s="10">
        <v>0</v>
      </c>
      <c r="D203" s="10">
        <v>0</v>
      </c>
      <c r="E203" s="124" t="e">
        <f t="shared" si="10"/>
        <v>#DIV/0!</v>
      </c>
      <c r="F203" s="56"/>
      <c r="G203" s="56"/>
      <c r="H203" s="56"/>
      <c r="I203" s="56"/>
    </row>
    <row r="204" spans="1:9" ht="16.2" thickBot="1">
      <c r="A204" s="19" t="s">
        <v>186</v>
      </c>
      <c r="B204" s="19" t="s">
        <v>135</v>
      </c>
      <c r="C204" s="20">
        <v>4310.75</v>
      </c>
      <c r="D204" s="20">
        <f>D205+0</f>
        <v>3934.6</v>
      </c>
      <c r="E204" s="121">
        <f t="shared" si="10"/>
        <v>91.274140230818304</v>
      </c>
      <c r="F204" s="56"/>
      <c r="G204" s="56"/>
      <c r="H204" s="56"/>
      <c r="I204" s="56"/>
    </row>
    <row r="205" spans="1:9" ht="16.2" thickBot="1">
      <c r="A205" s="19" t="s">
        <v>91</v>
      </c>
      <c r="B205" s="21" t="s">
        <v>107</v>
      </c>
      <c r="C205" s="22">
        <v>4310.75</v>
      </c>
      <c r="D205" s="20">
        <f>D206+D211</f>
        <v>3934.6</v>
      </c>
      <c r="E205" s="121">
        <f t="shared" si="10"/>
        <v>91.274140230818304</v>
      </c>
      <c r="F205" s="56"/>
      <c r="G205" s="56"/>
      <c r="H205" s="56"/>
      <c r="I205" s="56"/>
    </row>
    <row r="206" spans="1:9" ht="16.2" thickBot="1">
      <c r="A206" s="79" t="s">
        <v>181</v>
      </c>
      <c r="B206" s="25" t="s">
        <v>182</v>
      </c>
      <c r="C206" s="26">
        <v>622.75</v>
      </c>
      <c r="D206" s="26">
        <f>D207+0</f>
        <v>246.6</v>
      </c>
      <c r="E206" s="122">
        <f t="shared" si="10"/>
        <v>39.598554797270168</v>
      </c>
      <c r="F206" s="56"/>
      <c r="G206" s="56"/>
      <c r="H206" s="56"/>
      <c r="I206" s="56"/>
    </row>
    <row r="207" spans="1:9" ht="16.2" thickBot="1">
      <c r="A207" s="82">
        <v>3</v>
      </c>
      <c r="B207" s="16" t="s">
        <v>9</v>
      </c>
      <c r="C207" s="14">
        <v>622.75</v>
      </c>
      <c r="D207" s="14">
        <f>D208+0</f>
        <v>246.6</v>
      </c>
      <c r="E207" s="123">
        <f t="shared" si="10"/>
        <v>39.598554797270168</v>
      </c>
      <c r="F207" s="56"/>
      <c r="G207" s="56"/>
      <c r="H207" s="56"/>
      <c r="I207" s="56"/>
    </row>
    <row r="208" spans="1:9" ht="16.2" thickBot="1">
      <c r="A208" s="81">
        <v>32</v>
      </c>
      <c r="B208" s="5" t="s">
        <v>17</v>
      </c>
      <c r="C208" s="10">
        <v>622.75</v>
      </c>
      <c r="D208" s="10">
        <f>SUM(D209:D210)</f>
        <v>246.6</v>
      </c>
      <c r="E208" s="124">
        <f t="shared" si="10"/>
        <v>39.598554797270168</v>
      </c>
      <c r="F208" s="56"/>
      <c r="G208" s="56"/>
      <c r="H208" s="56"/>
      <c r="I208" s="56"/>
    </row>
    <row r="209" spans="1:9" ht="16.2" thickBot="1">
      <c r="A209" s="154">
        <v>3222</v>
      </c>
      <c r="B209" s="5" t="s">
        <v>293</v>
      </c>
      <c r="C209" s="14"/>
      <c r="D209" s="10">
        <v>61.6</v>
      </c>
      <c r="E209" s="124" t="e">
        <f t="shared" si="10"/>
        <v>#DIV/0!</v>
      </c>
      <c r="F209" s="56"/>
      <c r="G209" s="56"/>
      <c r="H209" s="56"/>
      <c r="I209" s="56"/>
    </row>
    <row r="210" spans="1:9" ht="16.2" thickBot="1">
      <c r="A210" s="154">
        <v>3299</v>
      </c>
      <c r="B210" s="5" t="s">
        <v>339</v>
      </c>
      <c r="C210" s="14"/>
      <c r="D210" s="10">
        <v>185</v>
      </c>
      <c r="E210" s="124" t="e">
        <f t="shared" si="10"/>
        <v>#DIV/0!</v>
      </c>
      <c r="F210" s="56"/>
      <c r="G210" s="56"/>
      <c r="H210" s="56"/>
      <c r="I210" s="56"/>
    </row>
    <row r="211" spans="1:9" ht="16.2" thickBot="1">
      <c r="A211" s="79" t="s">
        <v>133</v>
      </c>
      <c r="B211" s="25" t="s">
        <v>134</v>
      </c>
      <c r="C211" s="26">
        <v>3688</v>
      </c>
      <c r="D211" s="26">
        <f>D212+0</f>
        <v>3688</v>
      </c>
      <c r="E211" s="122">
        <f t="shared" si="10"/>
        <v>100</v>
      </c>
      <c r="F211" s="56"/>
      <c r="G211" s="56"/>
      <c r="H211" s="56"/>
      <c r="I211" s="56"/>
    </row>
    <row r="212" spans="1:9" ht="16.2" thickBot="1">
      <c r="A212" s="80">
        <v>3</v>
      </c>
      <c r="B212" s="13" t="s">
        <v>9</v>
      </c>
      <c r="C212" s="15">
        <v>3688</v>
      </c>
      <c r="D212" s="15">
        <f>D213+0</f>
        <v>3688</v>
      </c>
      <c r="E212" s="123">
        <f t="shared" si="10"/>
        <v>100</v>
      </c>
      <c r="F212" s="56"/>
      <c r="G212" s="56"/>
      <c r="H212" s="56"/>
      <c r="I212" s="56"/>
    </row>
    <row r="213" spans="1:9" ht="16.2" thickBot="1">
      <c r="A213" s="83">
        <v>32</v>
      </c>
      <c r="B213" s="8" t="s">
        <v>17</v>
      </c>
      <c r="C213" s="9">
        <v>3688</v>
      </c>
      <c r="D213" s="9">
        <f>D214+0</f>
        <v>3688</v>
      </c>
      <c r="E213" s="124">
        <f t="shared" si="10"/>
        <v>100</v>
      </c>
      <c r="F213" s="56"/>
      <c r="G213" s="56"/>
      <c r="H213" s="56"/>
      <c r="I213" s="56"/>
    </row>
    <row r="214" spans="1:9" ht="16.2" thickBot="1">
      <c r="A214" s="153">
        <v>3221</v>
      </c>
      <c r="B214" s="8" t="s">
        <v>291</v>
      </c>
      <c r="C214" s="15"/>
      <c r="D214" s="9">
        <v>3688</v>
      </c>
      <c r="E214" s="124" t="e">
        <f t="shared" si="10"/>
        <v>#DIV/0!</v>
      </c>
      <c r="F214" s="56"/>
      <c r="G214" s="56"/>
      <c r="H214" s="56"/>
      <c r="I214" s="56"/>
    </row>
    <row r="215" spans="1:9" ht="16.2" thickBot="1">
      <c r="A215" s="19" t="s">
        <v>207</v>
      </c>
      <c r="B215" s="19" t="s">
        <v>209</v>
      </c>
      <c r="C215" s="20">
        <v>8000</v>
      </c>
      <c r="D215" s="20">
        <f>D216+0</f>
        <v>714.43000000000006</v>
      </c>
      <c r="E215" s="121">
        <f t="shared" si="10"/>
        <v>8.9303749999999997</v>
      </c>
      <c r="F215" s="56"/>
      <c r="G215" s="56"/>
      <c r="H215" s="56"/>
      <c r="I215" s="56"/>
    </row>
    <row r="216" spans="1:9" ht="16.2" thickBot="1">
      <c r="A216" s="19" t="s">
        <v>91</v>
      </c>
      <c r="B216" s="21" t="s">
        <v>110</v>
      </c>
      <c r="C216" s="22">
        <v>8000</v>
      </c>
      <c r="D216" s="22">
        <f>D217+D224</f>
        <v>714.43000000000006</v>
      </c>
      <c r="E216" s="121">
        <f t="shared" si="10"/>
        <v>8.9303749999999997</v>
      </c>
      <c r="F216" s="56"/>
      <c r="G216" s="56"/>
      <c r="H216" s="56"/>
      <c r="I216" s="56"/>
    </row>
    <row r="217" spans="1:9" ht="16.2" thickBot="1">
      <c r="A217" s="79" t="s">
        <v>97</v>
      </c>
      <c r="B217" s="25" t="s">
        <v>113</v>
      </c>
      <c r="C217" s="26">
        <v>4000</v>
      </c>
      <c r="D217" s="26">
        <f>D218+0</f>
        <v>714.43000000000006</v>
      </c>
      <c r="E217" s="122">
        <f t="shared" si="10"/>
        <v>17.860749999999999</v>
      </c>
      <c r="F217" s="56"/>
      <c r="G217" s="56"/>
      <c r="H217" s="56"/>
      <c r="I217" s="56"/>
    </row>
    <row r="218" spans="1:9" ht="16.2" thickBot="1">
      <c r="A218" s="85">
        <v>3</v>
      </c>
      <c r="B218" s="21" t="s">
        <v>9</v>
      </c>
      <c r="C218" s="20">
        <v>4000</v>
      </c>
      <c r="D218" s="20">
        <f>SUM(D219:D219)</f>
        <v>714.43000000000006</v>
      </c>
      <c r="E218" s="121">
        <f t="shared" si="10"/>
        <v>17.860749999999999</v>
      </c>
      <c r="F218" s="56"/>
      <c r="G218" s="56"/>
      <c r="H218" s="56"/>
      <c r="I218" s="56"/>
    </row>
    <row r="219" spans="1:9" ht="16.2" thickBot="1">
      <c r="A219" s="83">
        <v>32</v>
      </c>
      <c r="B219" s="8" t="s">
        <v>17</v>
      </c>
      <c r="C219" s="9">
        <v>4000</v>
      </c>
      <c r="D219" s="9">
        <f>SUM(D220:D223)</f>
        <v>714.43000000000006</v>
      </c>
      <c r="E219" s="124">
        <f t="shared" si="10"/>
        <v>17.860749999999999</v>
      </c>
      <c r="F219" s="56"/>
      <c r="G219" s="56"/>
      <c r="H219" s="56"/>
      <c r="I219" s="56"/>
    </row>
    <row r="220" spans="1:9" ht="16.2" thickBot="1">
      <c r="A220" s="153">
        <v>3211</v>
      </c>
      <c r="B220" s="8" t="s">
        <v>282</v>
      </c>
      <c r="C220" s="15"/>
      <c r="D220" s="9">
        <v>330.4</v>
      </c>
      <c r="E220" s="124" t="e">
        <f t="shared" si="10"/>
        <v>#DIV/0!</v>
      </c>
      <c r="F220" s="56"/>
      <c r="G220" s="56"/>
      <c r="H220" s="56"/>
      <c r="I220" s="56"/>
    </row>
    <row r="221" spans="1:9" ht="16.2" thickBot="1">
      <c r="A221" s="153">
        <v>3221</v>
      </c>
      <c r="B221" s="8" t="s">
        <v>291</v>
      </c>
      <c r="C221" s="15"/>
      <c r="D221" s="9">
        <v>168.69</v>
      </c>
      <c r="E221" s="124" t="e">
        <f t="shared" si="10"/>
        <v>#DIV/0!</v>
      </c>
      <c r="F221" s="56"/>
      <c r="G221" s="56"/>
      <c r="H221" s="56"/>
      <c r="I221" s="56"/>
    </row>
    <row r="222" spans="1:9" ht="16.2" thickBot="1">
      <c r="A222" s="153">
        <v>3237</v>
      </c>
      <c r="B222" s="8" t="s">
        <v>220</v>
      </c>
      <c r="C222" s="15"/>
      <c r="D222" s="9">
        <v>166.64</v>
      </c>
      <c r="E222" s="124" t="e">
        <f t="shared" si="10"/>
        <v>#DIV/0!</v>
      </c>
      <c r="F222" s="56"/>
      <c r="G222" s="56"/>
      <c r="H222" s="56"/>
      <c r="I222" s="56"/>
    </row>
    <row r="223" spans="1:9" ht="16.2" thickBot="1">
      <c r="A223" s="153">
        <v>3299</v>
      </c>
      <c r="B223" s="8" t="s">
        <v>313</v>
      </c>
      <c r="C223" s="15"/>
      <c r="D223" s="9">
        <v>48.7</v>
      </c>
      <c r="E223" s="124" t="e">
        <f t="shared" si="10"/>
        <v>#DIV/0!</v>
      </c>
      <c r="F223" s="56"/>
      <c r="G223" s="56"/>
      <c r="H223" s="56"/>
      <c r="I223" s="56"/>
    </row>
    <row r="224" spans="1:9" ht="16.2" thickBot="1">
      <c r="A224" s="79" t="s">
        <v>92</v>
      </c>
      <c r="B224" s="25" t="s">
        <v>114</v>
      </c>
      <c r="C224" s="26">
        <v>4000</v>
      </c>
      <c r="D224" s="26">
        <f>D225+0</f>
        <v>0</v>
      </c>
      <c r="E224" s="122">
        <f t="shared" si="10"/>
        <v>0</v>
      </c>
      <c r="F224" s="56"/>
      <c r="G224" s="56"/>
      <c r="H224" s="56"/>
      <c r="I224" s="56"/>
    </row>
    <row r="225" spans="1:9" ht="16.2" thickBot="1">
      <c r="A225" s="82">
        <v>4</v>
      </c>
      <c r="B225" s="16" t="s">
        <v>11</v>
      </c>
      <c r="C225" s="14">
        <v>4000</v>
      </c>
      <c r="D225" s="14">
        <f>D226+0</f>
        <v>0</v>
      </c>
      <c r="E225" s="123">
        <f t="shared" si="10"/>
        <v>0</v>
      </c>
      <c r="F225" s="56"/>
      <c r="G225" s="56"/>
      <c r="H225" s="56"/>
      <c r="I225" s="56"/>
    </row>
    <row r="226" spans="1:9" ht="16.2" thickBot="1">
      <c r="A226" s="81">
        <v>42</v>
      </c>
      <c r="B226" s="5" t="s">
        <v>115</v>
      </c>
      <c r="C226" s="10">
        <v>4000</v>
      </c>
      <c r="D226" s="10">
        <v>0</v>
      </c>
      <c r="E226" s="124">
        <f t="shared" ref="E226:E255" si="11">D226/C226*100</f>
        <v>0</v>
      </c>
      <c r="F226" s="56"/>
      <c r="G226" s="56"/>
      <c r="H226" s="56"/>
      <c r="I226" s="56"/>
    </row>
    <row r="227" spans="1:9" ht="16.2" thickBot="1">
      <c r="A227" s="19" t="s">
        <v>184</v>
      </c>
      <c r="B227" s="19" t="s">
        <v>120</v>
      </c>
      <c r="C227" s="20">
        <v>11942.35</v>
      </c>
      <c r="D227" s="20">
        <f>D228+0</f>
        <v>7578.63</v>
      </c>
      <c r="E227" s="121">
        <f t="shared" si="11"/>
        <v>63.460123007615756</v>
      </c>
      <c r="F227" s="56"/>
      <c r="G227" s="56"/>
      <c r="H227" s="56"/>
      <c r="I227" s="56"/>
    </row>
    <row r="228" spans="1:9" ht="16.2" thickBot="1">
      <c r="A228" s="19" t="s">
        <v>91</v>
      </c>
      <c r="B228" s="21" t="s">
        <v>107</v>
      </c>
      <c r="C228" s="22">
        <v>11942.35</v>
      </c>
      <c r="D228" s="22">
        <f>D229+0</f>
        <v>7578.63</v>
      </c>
      <c r="E228" s="121">
        <f t="shared" si="11"/>
        <v>63.460123007615756</v>
      </c>
      <c r="F228" s="56"/>
      <c r="G228" s="56"/>
      <c r="H228" s="56"/>
      <c r="I228" s="56"/>
    </row>
    <row r="229" spans="1:9" ht="16.2" thickBot="1">
      <c r="A229" s="79" t="s">
        <v>102</v>
      </c>
      <c r="B229" s="25" t="s">
        <v>170</v>
      </c>
      <c r="C229" s="26">
        <v>11942.35</v>
      </c>
      <c r="D229" s="26">
        <f>D230+0</f>
        <v>7578.63</v>
      </c>
      <c r="E229" s="122">
        <f t="shared" si="11"/>
        <v>63.460123007615756</v>
      </c>
      <c r="F229" s="56"/>
      <c r="G229" s="56"/>
      <c r="H229" s="56"/>
      <c r="I229" s="56"/>
    </row>
    <row r="230" spans="1:9" ht="16.2" thickBot="1">
      <c r="A230" s="80">
        <v>3</v>
      </c>
      <c r="B230" s="13" t="s">
        <v>9</v>
      </c>
      <c r="C230" s="14">
        <v>11942.35</v>
      </c>
      <c r="D230" s="14">
        <f>D231+D235</f>
        <v>7578.63</v>
      </c>
      <c r="E230" s="123">
        <f t="shared" si="11"/>
        <v>63.460123007615756</v>
      </c>
      <c r="F230" s="56"/>
      <c r="G230" s="56"/>
      <c r="H230" s="56"/>
      <c r="I230" s="56"/>
    </row>
    <row r="231" spans="1:9" ht="16.2" thickBot="1">
      <c r="A231" s="81">
        <v>31</v>
      </c>
      <c r="B231" s="5" t="s">
        <v>10</v>
      </c>
      <c r="C231" s="7">
        <v>11218.23</v>
      </c>
      <c r="D231" s="7">
        <f>SUM(D232:D234)</f>
        <v>7198.95</v>
      </c>
      <c r="E231" s="124">
        <f t="shared" si="11"/>
        <v>64.171888078600631</v>
      </c>
      <c r="F231" s="56"/>
      <c r="G231" s="56"/>
      <c r="H231" s="56"/>
      <c r="I231" s="56"/>
    </row>
    <row r="232" spans="1:9" ht="16.2" thickBot="1">
      <c r="A232" s="154">
        <v>3111</v>
      </c>
      <c r="B232" s="5" t="s">
        <v>270</v>
      </c>
      <c r="C232" s="201"/>
      <c r="D232" s="7">
        <v>6021.9</v>
      </c>
      <c r="E232" s="124" t="e">
        <v>#DIV/0!</v>
      </c>
      <c r="F232" s="56"/>
      <c r="G232" s="56"/>
      <c r="H232" s="56"/>
      <c r="I232" s="56"/>
    </row>
    <row r="233" spans="1:9" ht="16.2" thickBot="1">
      <c r="A233" s="154">
        <v>3121</v>
      </c>
      <c r="B233" s="5" t="s">
        <v>334</v>
      </c>
      <c r="C233" s="201"/>
      <c r="D233" s="7">
        <v>183.43</v>
      </c>
      <c r="E233" s="124" t="e">
        <v>#DIV/0!</v>
      </c>
      <c r="F233" s="56"/>
      <c r="G233" s="56"/>
      <c r="H233" s="56"/>
      <c r="I233" s="56"/>
    </row>
    <row r="234" spans="1:9" ht="16.2" thickBot="1">
      <c r="A234" s="154">
        <v>3132</v>
      </c>
      <c r="B234" s="5" t="s">
        <v>279</v>
      </c>
      <c r="C234" s="201"/>
      <c r="D234" s="7">
        <v>993.62</v>
      </c>
      <c r="E234" s="124" t="e">
        <v>#DIV/0!</v>
      </c>
      <c r="F234" s="56"/>
      <c r="G234" s="56"/>
      <c r="H234" s="56"/>
      <c r="I234" s="56"/>
    </row>
    <row r="235" spans="1:9" ht="16.2" thickBot="1">
      <c r="A235" s="81">
        <v>32</v>
      </c>
      <c r="B235" s="5" t="s">
        <v>17</v>
      </c>
      <c r="C235" s="6">
        <v>724.12</v>
      </c>
      <c r="D235" s="6">
        <f>D236+0</f>
        <v>379.68</v>
      </c>
      <c r="E235" s="124">
        <f t="shared" si="11"/>
        <v>52.433298348340053</v>
      </c>
      <c r="F235" s="56"/>
      <c r="G235" s="56"/>
      <c r="H235" s="56"/>
      <c r="I235" s="56"/>
    </row>
    <row r="236" spans="1:9" ht="16.2" thickBot="1">
      <c r="A236" s="81">
        <v>3212</v>
      </c>
      <c r="B236" s="5" t="s">
        <v>284</v>
      </c>
      <c r="C236" s="14"/>
      <c r="D236" s="6">
        <v>379.68</v>
      </c>
      <c r="E236" s="124" t="e">
        <f t="shared" si="11"/>
        <v>#DIV/0!</v>
      </c>
      <c r="F236" s="56"/>
      <c r="G236" s="56"/>
      <c r="H236" s="56"/>
      <c r="I236" s="56"/>
    </row>
    <row r="237" spans="1:9" ht="16.2" thickBot="1">
      <c r="A237" s="116" t="s">
        <v>106</v>
      </c>
      <c r="B237" s="116" t="s">
        <v>144</v>
      </c>
      <c r="C237" s="118">
        <v>4000</v>
      </c>
      <c r="D237" s="118">
        <f>D241+D245</f>
        <v>800</v>
      </c>
      <c r="E237" s="120">
        <f t="shared" si="11"/>
        <v>20</v>
      </c>
      <c r="F237" s="56"/>
      <c r="G237" s="56"/>
      <c r="H237" s="56"/>
      <c r="I237" s="56"/>
    </row>
    <row r="238" spans="1:9" ht="16.2" thickBot="1">
      <c r="A238" s="116" t="s">
        <v>175</v>
      </c>
      <c r="B238" s="116" t="s">
        <v>176</v>
      </c>
      <c r="C238" s="118">
        <f>C248+0</f>
        <v>3901.01</v>
      </c>
      <c r="D238" s="118">
        <f>D248+0</f>
        <v>3148.6</v>
      </c>
      <c r="E238" s="120">
        <f t="shared" si="11"/>
        <v>80.712430883284071</v>
      </c>
      <c r="F238" s="56"/>
      <c r="G238" s="56"/>
      <c r="H238" s="56"/>
      <c r="I238" s="56"/>
    </row>
    <row r="239" spans="1:9" ht="16.2" thickBot="1">
      <c r="A239" s="19" t="s">
        <v>129</v>
      </c>
      <c r="B239" s="19" t="s">
        <v>32</v>
      </c>
      <c r="C239" s="20">
        <v>4000</v>
      </c>
      <c r="D239" s="20">
        <f>D240+0</f>
        <v>800</v>
      </c>
      <c r="E239" s="121">
        <f t="shared" si="11"/>
        <v>20</v>
      </c>
      <c r="F239" s="56"/>
      <c r="G239" s="56"/>
      <c r="H239" s="56"/>
      <c r="I239" s="56"/>
    </row>
    <row r="240" spans="1:9" ht="16.2" thickBot="1">
      <c r="A240" s="19" t="s">
        <v>94</v>
      </c>
      <c r="B240" s="21" t="s">
        <v>110</v>
      </c>
      <c r="C240" s="22">
        <v>4000</v>
      </c>
      <c r="D240" s="22">
        <f>D241+D245</f>
        <v>800</v>
      </c>
      <c r="E240" s="121">
        <f t="shared" si="11"/>
        <v>20</v>
      </c>
      <c r="F240" s="56"/>
      <c r="G240" s="56"/>
      <c r="H240" s="56"/>
      <c r="I240" s="56"/>
    </row>
    <row r="241" spans="1:9" ht="16.2" thickBot="1">
      <c r="A241" s="79" t="s">
        <v>97</v>
      </c>
      <c r="B241" s="25" t="s">
        <v>113</v>
      </c>
      <c r="C241" s="26">
        <v>3000</v>
      </c>
      <c r="D241" s="26">
        <f>D242+0</f>
        <v>800</v>
      </c>
      <c r="E241" s="122">
        <f t="shared" si="11"/>
        <v>26.666666666666668</v>
      </c>
      <c r="F241" s="56"/>
      <c r="G241" s="56"/>
      <c r="H241" s="56"/>
      <c r="I241" s="56"/>
    </row>
    <row r="242" spans="1:9" ht="16.2" thickBot="1">
      <c r="A242" s="80">
        <v>3</v>
      </c>
      <c r="B242" s="13" t="s">
        <v>9</v>
      </c>
      <c r="C242" s="15">
        <v>3000</v>
      </c>
      <c r="D242" s="15">
        <f>D243+0</f>
        <v>800</v>
      </c>
      <c r="E242" s="123">
        <f t="shared" si="11"/>
        <v>26.666666666666668</v>
      </c>
      <c r="F242" s="56"/>
      <c r="G242" s="56"/>
      <c r="H242" s="56"/>
      <c r="I242" s="56"/>
    </row>
    <row r="243" spans="1:9" ht="16.2" thickBot="1">
      <c r="A243" s="83">
        <v>32</v>
      </c>
      <c r="B243" s="8" t="s">
        <v>17</v>
      </c>
      <c r="C243" s="9">
        <v>3000</v>
      </c>
      <c r="D243" s="9">
        <f>D244+0</f>
        <v>800</v>
      </c>
      <c r="E243" s="124">
        <f t="shared" si="11"/>
        <v>26.666666666666668</v>
      </c>
      <c r="F243" s="56"/>
      <c r="G243" s="56"/>
      <c r="H243" s="56"/>
      <c r="I243" s="56"/>
    </row>
    <row r="244" spans="1:9" ht="16.2" thickBot="1">
      <c r="A244" s="153">
        <v>3237</v>
      </c>
      <c r="B244" s="8" t="s">
        <v>220</v>
      </c>
      <c r="C244" s="15"/>
      <c r="D244" s="9">
        <v>800</v>
      </c>
      <c r="E244" s="124" t="e">
        <f t="shared" si="11"/>
        <v>#DIV/0!</v>
      </c>
      <c r="F244" s="56"/>
      <c r="G244" s="56"/>
      <c r="H244" s="56"/>
      <c r="I244" s="56"/>
    </row>
    <row r="245" spans="1:9" ht="16.2" thickBot="1">
      <c r="A245" s="79" t="s">
        <v>92</v>
      </c>
      <c r="B245" s="25" t="s">
        <v>114</v>
      </c>
      <c r="C245" s="26">
        <v>1000</v>
      </c>
      <c r="D245" s="26">
        <f>D246+0</f>
        <v>0</v>
      </c>
      <c r="E245" s="122">
        <f t="shared" si="11"/>
        <v>0</v>
      </c>
      <c r="F245" s="56"/>
      <c r="G245" s="56"/>
      <c r="H245" s="56"/>
      <c r="I245" s="56"/>
    </row>
    <row r="246" spans="1:9" ht="16.2" thickBot="1">
      <c r="A246" s="82">
        <v>4</v>
      </c>
      <c r="B246" s="16" t="s">
        <v>11</v>
      </c>
      <c r="C246" s="14">
        <v>1000</v>
      </c>
      <c r="D246" s="14">
        <f>D247+0</f>
        <v>0</v>
      </c>
      <c r="E246" s="123">
        <f t="shared" si="11"/>
        <v>0</v>
      </c>
      <c r="F246" s="56"/>
      <c r="G246" s="56"/>
      <c r="H246" s="56"/>
      <c r="I246" s="56"/>
    </row>
    <row r="247" spans="1:9" ht="16.2" thickBot="1">
      <c r="A247" s="81">
        <v>42</v>
      </c>
      <c r="B247" s="5" t="s">
        <v>115</v>
      </c>
      <c r="C247" s="10">
        <v>1000</v>
      </c>
      <c r="D247" s="10">
        <v>0</v>
      </c>
      <c r="E247" s="124">
        <f t="shared" si="11"/>
        <v>0</v>
      </c>
      <c r="F247" s="56"/>
      <c r="G247" s="56"/>
      <c r="H247" s="56"/>
      <c r="I247" s="56"/>
    </row>
    <row r="248" spans="1:9" ht="16.2" thickBot="1">
      <c r="A248" s="19" t="s">
        <v>187</v>
      </c>
      <c r="B248" s="19" t="s">
        <v>188</v>
      </c>
      <c r="C248" s="20">
        <v>3901.01</v>
      </c>
      <c r="D248" s="20">
        <f>D249+0</f>
        <v>3148.6</v>
      </c>
      <c r="E248" s="121">
        <f t="shared" si="11"/>
        <v>80.712430883284071</v>
      </c>
      <c r="F248" s="56"/>
      <c r="G248" s="56"/>
      <c r="H248" s="56"/>
      <c r="I248" s="56"/>
    </row>
    <row r="249" spans="1:9" ht="16.2" thickBot="1">
      <c r="A249" s="19" t="s">
        <v>94</v>
      </c>
      <c r="B249" s="21" t="s">
        <v>110</v>
      </c>
      <c r="C249" s="22">
        <v>3901.01</v>
      </c>
      <c r="D249" s="22">
        <f>D250+D256</f>
        <v>3148.6</v>
      </c>
      <c r="E249" s="121">
        <f t="shared" si="11"/>
        <v>80.712430883284071</v>
      </c>
      <c r="F249" s="56"/>
      <c r="G249" s="56"/>
      <c r="H249" s="56"/>
      <c r="I249" s="56"/>
    </row>
    <row r="250" spans="1:9" ht="16.2" thickBot="1">
      <c r="A250" s="79" t="s">
        <v>97</v>
      </c>
      <c r="B250" s="25" t="s">
        <v>113</v>
      </c>
      <c r="C250" s="26">
        <v>1337.13</v>
      </c>
      <c r="D250" s="26">
        <f>D251+0</f>
        <v>57.39</v>
      </c>
      <c r="E250" s="122">
        <f t="shared" si="11"/>
        <v>4.2920284489914966</v>
      </c>
      <c r="F250" s="56"/>
      <c r="G250" s="56"/>
      <c r="H250" s="56"/>
      <c r="I250" s="56"/>
    </row>
    <row r="251" spans="1:9" ht="16.2" thickBot="1">
      <c r="A251" s="80">
        <v>3</v>
      </c>
      <c r="B251" s="13" t="s">
        <v>9</v>
      </c>
      <c r="C251" s="15">
        <v>1337.13</v>
      </c>
      <c r="D251" s="15">
        <f>D252+0</f>
        <v>57.39</v>
      </c>
      <c r="E251" s="123">
        <f t="shared" si="11"/>
        <v>4.2920284489914966</v>
      </c>
      <c r="F251" s="56"/>
      <c r="G251" s="56"/>
      <c r="H251" s="203"/>
      <c r="I251" s="56"/>
    </row>
    <row r="252" spans="1:9" ht="16.2" thickBot="1">
      <c r="A252" s="83">
        <v>32</v>
      </c>
      <c r="B252" s="8" t="s">
        <v>17</v>
      </c>
      <c r="C252" s="9">
        <v>1337.13</v>
      </c>
      <c r="D252" s="9">
        <f>SUM(D253:D255)</f>
        <v>57.39</v>
      </c>
      <c r="E252" s="124">
        <f t="shared" si="11"/>
        <v>4.2920284489914966</v>
      </c>
      <c r="F252" s="56"/>
      <c r="G252" s="56"/>
      <c r="H252" s="56"/>
      <c r="I252" s="56"/>
    </row>
    <row r="253" spans="1:9" ht="16.2" thickBot="1">
      <c r="A253" s="153">
        <v>3221</v>
      </c>
      <c r="B253" s="8" t="s">
        <v>291</v>
      </c>
      <c r="C253" s="15"/>
      <c r="D253" s="9">
        <v>19.79</v>
      </c>
      <c r="E253" s="124" t="e">
        <f t="shared" si="11"/>
        <v>#DIV/0!</v>
      </c>
      <c r="F253" s="56"/>
      <c r="G253" s="56"/>
      <c r="H253" s="56"/>
      <c r="I253" s="56"/>
    </row>
    <row r="254" spans="1:9" ht="16.2" thickBot="1">
      <c r="A254" s="153">
        <v>3231</v>
      </c>
      <c r="B254" s="8" t="s">
        <v>219</v>
      </c>
      <c r="C254" s="15"/>
      <c r="D254" s="9">
        <v>6.4</v>
      </c>
      <c r="E254" s="124" t="e">
        <f t="shared" si="11"/>
        <v>#DIV/0!</v>
      </c>
      <c r="F254" s="56"/>
      <c r="G254" s="56"/>
      <c r="H254" s="56"/>
      <c r="I254" s="56"/>
    </row>
    <row r="255" spans="1:9" ht="16.2" thickBot="1">
      <c r="A255" s="153">
        <v>3239</v>
      </c>
      <c r="B255" s="8" t="s">
        <v>312</v>
      </c>
      <c r="C255" s="15"/>
      <c r="D255" s="9">
        <v>31.2</v>
      </c>
      <c r="E255" s="124" t="e">
        <f t="shared" si="11"/>
        <v>#DIV/0!</v>
      </c>
      <c r="F255" s="56"/>
      <c r="G255" s="56"/>
      <c r="H255" s="56"/>
      <c r="I255" s="56"/>
    </row>
    <row r="256" spans="1:9" ht="16.2" thickBot="1">
      <c r="A256" s="79" t="s">
        <v>92</v>
      </c>
      <c r="B256" s="25" t="s">
        <v>114</v>
      </c>
      <c r="C256" s="26">
        <v>2563.88</v>
      </c>
      <c r="D256" s="26">
        <f>D257+D261</f>
        <v>3091.21</v>
      </c>
      <c r="E256" s="122">
        <f>D256/C256*100</f>
        <v>120.56765527247764</v>
      </c>
      <c r="F256" s="56"/>
      <c r="G256" s="56"/>
      <c r="H256" s="56"/>
      <c r="I256" s="56"/>
    </row>
    <row r="257" spans="1:9" ht="16.2" thickBot="1">
      <c r="A257" s="80">
        <v>3</v>
      </c>
      <c r="B257" s="13" t="s">
        <v>9</v>
      </c>
      <c r="C257" s="15">
        <f>C258+0</f>
        <v>0</v>
      </c>
      <c r="D257" s="15">
        <f>D258+0</f>
        <v>527.33000000000004</v>
      </c>
      <c r="E257" s="123" t="e">
        <f>D257/C257*100</f>
        <v>#DIV/0!</v>
      </c>
      <c r="F257" s="56"/>
      <c r="G257" s="56"/>
      <c r="H257" s="56"/>
      <c r="I257" s="56"/>
    </row>
    <row r="258" spans="1:9" ht="16.2" thickBot="1">
      <c r="A258" s="84">
        <v>32</v>
      </c>
      <c r="B258" s="17" t="s">
        <v>17</v>
      </c>
      <c r="C258" s="18">
        <v>0</v>
      </c>
      <c r="D258" s="18">
        <f>D259+D260</f>
        <v>527.33000000000004</v>
      </c>
      <c r="E258" s="124" t="e">
        <f t="shared" ref="E258:E259" si="12">D258/C258*100</f>
        <v>#DIV/0!</v>
      </c>
      <c r="F258" s="56"/>
      <c r="G258" s="56"/>
      <c r="H258" s="56"/>
      <c r="I258" s="56"/>
    </row>
    <row r="259" spans="1:9" ht="16.2" thickBot="1">
      <c r="A259" s="153">
        <v>3225</v>
      </c>
      <c r="B259" s="8" t="s">
        <v>221</v>
      </c>
      <c r="C259" s="15"/>
      <c r="D259" s="9">
        <v>382.5</v>
      </c>
      <c r="E259" s="124" t="e">
        <f t="shared" si="12"/>
        <v>#DIV/0!</v>
      </c>
      <c r="F259" s="56"/>
      <c r="G259" s="56"/>
      <c r="H259" s="56"/>
      <c r="I259" s="56"/>
    </row>
    <row r="260" spans="1:9" ht="16.2" thickBot="1">
      <c r="A260" s="153">
        <v>3232</v>
      </c>
      <c r="B260" s="8" t="s">
        <v>222</v>
      </c>
      <c r="C260" s="15"/>
      <c r="D260" s="9">
        <v>144.83000000000001</v>
      </c>
      <c r="E260" s="124" t="e">
        <f t="shared" ref="E260" si="13">D260/C260*100</f>
        <v>#DIV/0!</v>
      </c>
      <c r="F260" s="56"/>
      <c r="G260" s="56"/>
      <c r="H260" s="56"/>
      <c r="I260" s="56"/>
    </row>
    <row r="261" spans="1:9" ht="16.2" thickBot="1">
      <c r="A261" s="82">
        <v>4</v>
      </c>
      <c r="B261" s="16" t="s">
        <v>11</v>
      </c>
      <c r="C261" s="14">
        <v>2563.88</v>
      </c>
      <c r="D261" s="14">
        <f>D262+0</f>
        <v>2563.88</v>
      </c>
      <c r="E261" s="123">
        <f>D261/C261*100</f>
        <v>100</v>
      </c>
      <c r="F261" s="56"/>
      <c r="G261" s="56"/>
      <c r="H261" s="56"/>
      <c r="I261" s="56"/>
    </row>
    <row r="262" spans="1:9" ht="16.2" thickBot="1">
      <c r="A262" s="81">
        <v>42</v>
      </c>
      <c r="B262" s="5" t="s">
        <v>115</v>
      </c>
      <c r="C262" s="10">
        <v>2563.88</v>
      </c>
      <c r="D262" s="10">
        <f>D263+0</f>
        <v>2563.88</v>
      </c>
      <c r="E262" s="124">
        <f>D262/C262*100</f>
        <v>100</v>
      </c>
      <c r="F262" s="56"/>
      <c r="G262" s="56"/>
      <c r="H262" s="56"/>
      <c r="I262" s="56"/>
    </row>
    <row r="263" spans="1:9" ht="16.2" thickBot="1">
      <c r="A263" s="154">
        <v>4227</v>
      </c>
      <c r="B263" s="5" t="s">
        <v>223</v>
      </c>
      <c r="C263" s="10">
        <v>0</v>
      </c>
      <c r="D263" s="10">
        <v>2563.88</v>
      </c>
      <c r="E263" s="124" t="e">
        <f>D263/C263*100</f>
        <v>#DIV/0!</v>
      </c>
      <c r="F263" s="56"/>
      <c r="G263" s="56"/>
      <c r="H263" s="56"/>
      <c r="I263" s="56"/>
    </row>
    <row r="264" spans="1:9">
      <c r="E264" s="200"/>
      <c r="G264" s="56"/>
      <c r="H264" s="56"/>
      <c r="I264" s="56"/>
    </row>
    <row r="265" spans="1:9">
      <c r="G265" s="56"/>
      <c r="H265" s="56"/>
      <c r="I265" s="56"/>
    </row>
    <row r="266" spans="1:9">
      <c r="G266" s="56"/>
      <c r="H266" s="56"/>
      <c r="I266" s="56"/>
    </row>
  </sheetData>
  <mergeCells count="13">
    <mergeCell ref="A7:B7"/>
    <mergeCell ref="A5:B5"/>
    <mergeCell ref="A43:B43"/>
    <mergeCell ref="A44:B44"/>
    <mergeCell ref="A45:B45"/>
    <mergeCell ref="A22:B22"/>
    <mergeCell ref="A23:B23"/>
    <mergeCell ref="A37:B37"/>
    <mergeCell ref="A4:B4"/>
    <mergeCell ref="A6:B6"/>
    <mergeCell ref="A1:E1"/>
    <mergeCell ref="A2:E2"/>
    <mergeCell ref="A3:E3"/>
  </mergeCells>
  <phoneticPr fontId="42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D158 D240 F25 F26:F27 D249 D216:D218 D205 D10:D11 D13 D224:D225 D102 D114" formula="1"/>
    <ignoredError sqref="E37:E41 E24:E27 E32:E35 F224:F231 E19:E20 E11:E13 G264:G265 E97:E98 F254 F245:F251 D157:E157 I244 H262:H277 F186 E105:E111 E141:E156 F260:F262 E236 E158:E170 E175 E179 E46:E69 F188:F191 F197 E214:E215 E113:E139 E88:E92 E71:E85 F201:F208 E183:E210 E211:F213 F215:F219 E220:E223 E244:E263 F237:F243 E238:E243 C22:C23 E86:E87 E93:E96 E15:E18 D6:D7 E14" evalError="1"/>
    <ignoredError sqref="E30:E31 D229 D227 D237:E237 E235 E224:E231 E216:E219" evalError="1" formula="1"/>
    <ignoredError sqref="A18 A8:A10 A15 A19 A12:A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P I R PREMA IZVORIMA FINAN.</vt:lpstr>
      <vt:lpstr>RASHODI PREMA FUNKCIJSKOJ KL.</vt:lpstr>
      <vt:lpstr>RAČUN FINAN. PREMA IZVORIMA</vt:lpstr>
      <vt:lpstr>RAČUN FINAN. PREMA EKON.KL.</vt:lpstr>
      <vt:lpstr>POSEBNI DIO</vt:lpstr>
      <vt:lpstr>'P I R PREMA IZVORIMA FINAN.'!Ispis_naslova</vt:lpstr>
      <vt:lpstr>'POSEBNI DIO'!Ispis_naslova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2026-07-17T10:00:06Z</cp:lastPrinted>
  <dcterms:created xsi:type="dcterms:W3CDTF">2022-08-12T12:51:27Z</dcterms:created>
  <dcterms:modified xsi:type="dcterms:W3CDTF">2026-07-22T07:59:09Z</dcterms:modified>
</cp:coreProperties>
</file>